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20" yWindow="-120" windowWidth="25440" windowHeight="15390"/>
  </bookViews>
  <sheets>
    <sheet name="Август" sheetId="54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3" i="54" l="1"/>
  <c r="C32" i="54" l="1"/>
  <c r="C29" i="54"/>
  <c r="C28" i="54"/>
  <c r="C27" i="54"/>
  <c r="C9" i="54"/>
  <c r="D24" i="54"/>
  <c r="D20" i="54"/>
  <c r="C20" i="54"/>
  <c r="C7" i="54"/>
  <c r="E37" i="54" l="1"/>
  <c r="D37" i="54"/>
  <c r="C37" i="54"/>
  <c r="E36" i="54"/>
  <c r="D36" i="54"/>
  <c r="D33" i="54" s="1"/>
  <c r="C36" i="54"/>
  <c r="E35" i="54"/>
  <c r="C35" i="54"/>
  <c r="C34" i="54"/>
  <c r="C33" i="54" s="1"/>
  <c r="E33" i="54"/>
  <c r="E32" i="54"/>
  <c r="D32" i="54"/>
  <c r="E31" i="54"/>
  <c r="D31" i="54"/>
  <c r="D26" i="54" s="1"/>
  <c r="C31" i="54"/>
  <c r="D29" i="54"/>
  <c r="E28" i="54"/>
  <c r="E26" i="54" s="1"/>
  <c r="D28" i="54"/>
  <c r="C26" i="54"/>
  <c r="C25" i="54"/>
  <c r="E24" i="54"/>
  <c r="C24" i="54"/>
  <c r="C23" i="54"/>
  <c r="E22" i="54"/>
  <c r="D22" i="54"/>
  <c r="C22" i="54"/>
  <c r="C21" i="54"/>
  <c r="E20" i="54"/>
  <c r="E16" i="54" s="1"/>
  <c r="E18" i="54"/>
  <c r="D18" i="54"/>
  <c r="C18" i="54"/>
  <c r="C17" i="54"/>
  <c r="D16" i="54"/>
  <c r="C16" i="54"/>
  <c r="C15" i="54"/>
  <c r="E14" i="54"/>
  <c r="D14" i="54"/>
  <c r="C14" i="54"/>
  <c r="E13" i="54"/>
  <c r="D13" i="54"/>
  <c r="D6" i="54" s="1"/>
  <c r="C11" i="54"/>
  <c r="C10" i="54"/>
  <c r="C8" i="54"/>
  <c r="C6" i="54" s="1"/>
  <c r="E6" i="54"/>
  <c r="E44" i="54" s="1"/>
  <c r="C44" i="54" l="1"/>
  <c r="D44" i="54"/>
</calcChain>
</file>

<file path=xl/sharedStrings.xml><?xml version="1.0" encoding="utf-8"?>
<sst xmlns="http://schemas.openxmlformats.org/spreadsheetml/2006/main" count="83" uniqueCount="82">
  <si>
    <t>0102</t>
  </si>
  <si>
    <t>0103</t>
  </si>
  <si>
    <t>0104</t>
  </si>
  <si>
    <t>0106</t>
  </si>
  <si>
    <t>Наименование</t>
  </si>
  <si>
    <t>0100</t>
  </si>
  <si>
    <t>0105</t>
  </si>
  <si>
    <t>Судебная система</t>
  </si>
  <si>
    <t>0111</t>
  </si>
  <si>
    <t xml:space="preserve">Резервные фонды </t>
  </si>
  <si>
    <t>0113</t>
  </si>
  <si>
    <t xml:space="preserve">Другие общегосударственные вопросы </t>
  </si>
  <si>
    <t>0400</t>
  </si>
  <si>
    <t>Национальная экономика</t>
  </si>
  <si>
    <t>0405</t>
  </si>
  <si>
    <t>Сельское хозяйство и рыболовство</t>
  </si>
  <si>
    <t>0500</t>
  </si>
  <si>
    <t>0502</t>
  </si>
  <si>
    <t>0700</t>
  </si>
  <si>
    <t>Образование</t>
  </si>
  <si>
    <t>0701</t>
  </si>
  <si>
    <t>Дошкольное образование</t>
  </si>
  <si>
    <t>0702</t>
  </si>
  <si>
    <t>Общее образование</t>
  </si>
  <si>
    <t>0705</t>
  </si>
  <si>
    <t>0707</t>
  </si>
  <si>
    <t>0709</t>
  </si>
  <si>
    <t xml:space="preserve">Другие вопросы в области образования </t>
  </si>
  <si>
    <t>Социальная политика</t>
  </si>
  <si>
    <t xml:space="preserve">Пенсионное обеспечение </t>
  </si>
  <si>
    <t xml:space="preserve">Социальное обеспечение населения </t>
  </si>
  <si>
    <t>1004</t>
  </si>
  <si>
    <t xml:space="preserve">Охрана семьи и детства </t>
  </si>
  <si>
    <t>ВСЕГО РАСХОДОВ</t>
  </si>
  <si>
    <t>1400</t>
  </si>
  <si>
    <t>Межбюджетные трансферты бюджетам субектов РФ и муниципальных образований общего характера</t>
  </si>
  <si>
    <t>1401</t>
  </si>
  <si>
    <t>Дотация на выравнивание бюджетной обеспеченности субъектов РФ муниципальных образований</t>
  </si>
  <si>
    <t>0409</t>
  </si>
  <si>
    <t>Дорожное хозяйство (дорожные фонды)</t>
  </si>
  <si>
    <t>1300</t>
  </si>
  <si>
    <t>1301</t>
  </si>
  <si>
    <t xml:space="preserve">Обслуживание государственного и муниципального долга </t>
  </si>
  <si>
    <t>0412</t>
  </si>
  <si>
    <t>Другие вопросы в области национальной экономики</t>
  </si>
  <si>
    <t>Жилищно-коммунальное хозяйство</t>
  </si>
  <si>
    <t>Коммунальное хозяйство</t>
  </si>
  <si>
    <t>0300</t>
  </si>
  <si>
    <t xml:space="preserve">Национальная безопасность и правоохранительная деятельность </t>
  </si>
  <si>
    <t>0309</t>
  </si>
  <si>
    <t>0501</t>
  </si>
  <si>
    <t>Жилищное хозяйство</t>
  </si>
  <si>
    <t>Благоустройство</t>
  </si>
  <si>
    <t>0503</t>
  </si>
  <si>
    <t>1100</t>
  </si>
  <si>
    <t>1102</t>
  </si>
  <si>
    <t>Физическая культура и спорт</t>
  </si>
  <si>
    <t>Массовый спорт</t>
  </si>
  <si>
    <t>0703</t>
  </si>
  <si>
    <t>Дополнительное образование детей</t>
  </si>
  <si>
    <t>0406</t>
  </si>
  <si>
    <t>Единица измерения: руб.</t>
  </si>
  <si>
    <t>Раздел/ подраздел</t>
  </si>
  <si>
    <t>Водное хозяйство</t>
  </si>
  <si>
    <t>1101</t>
  </si>
  <si>
    <t>Физическая культура</t>
  </si>
  <si>
    <t>2023 год</t>
  </si>
  <si>
    <t xml:space="preserve">Общегосударственные вопросы
</t>
  </si>
  <si>
    <t xml:space="preserve">Функционирование высшего должностного лица субъекта Российской Федерации и муниципального образования
</t>
  </si>
  <si>
    <t xml:space="preserve">Функционирование законодательных (представительных) органов государственной власти и представительных органов муниципальных образований
</t>
  </si>
  <si>
    <t xml:space="preserve">Обеспечение деятельности финансовых, налоговых и таможенных органов и органов финансового (финансово-бюджетного) надзора
</t>
  </si>
  <si>
    <t>Гражданская оборона</t>
  </si>
  <si>
    <t xml:space="preserve">Молодежная политика
</t>
  </si>
  <si>
    <t>2024 год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</si>
  <si>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</si>
  <si>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Распределение бюджетных ассигнований бюджета Приволжского муниципального района по разделам и подразделам классификации расходов бюджетов на 2023 год и на плановый период 2024 и 2025 годов</t>
  </si>
  <si>
    <t>2025 год</t>
  </si>
  <si>
    <t xml:space="preserve">Профессиональная подготовка, переподготовка и повышение квалификации
</t>
  </si>
  <si>
    <t>0408</t>
  </si>
  <si>
    <t>Транспорт</t>
  </si>
  <si>
    <t xml:space="preserve">Приложение 6                                                                                            к решению Совета Приволжского муниципального района от 22.12.2022 № 90                                                                         "О бюджете Приволжского муниципального района на 2023 год и на плановый период 2024 и 2025 годов" </t>
  </si>
  <si>
    <t>(в редакции решения Совета от 30.08.2023 № 50)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</si>
</sst>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0" xfId="0" applyAlignment="1">
      <alignment vertical="justify"/>
    </xf>
    <xf numFmtId="4" fontId="2" fillId="0" borderId="1" xfId="0" applyNumberFormat="1" applyFont="1" applyFill="1" applyBorder="1" applyAlignment="1">
      <alignment horizontal="right" wrapText="1"/>
    </xf>
    <xf numFmtId="4" fontId="5" fillId="0" borderId="1" xfId="0" applyNumberFormat="1" applyFont="1" applyFill="1" applyBorder="1"/>
    <xf numFmtId="4" fontId="2" fillId="0" borderId="1" xfId="0" applyNumberFormat="1" applyFont="1" applyFill="1" applyBorder="1" applyAlignment="1">
      <alignment horizontal="right"/>
    </xf>
    <xf numFmtId="4" fontId="1" fillId="0" borderId="1" xfId="0" applyNumberFormat="1" applyFont="1" applyFill="1" applyBorder="1" applyAlignment="1">
      <alignment horizontal="right" wrapText="1"/>
    </xf>
    <xf numFmtId="0" fontId="1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vertical="top" wrapText="1"/>
    </xf>
    <xf numFmtId="49" fontId="2" fillId="0" borderId="1" xfId="0" applyNumberFormat="1" applyFont="1" applyFill="1" applyBorder="1" applyAlignment="1">
      <alignment horizontal="right" vertical="top" wrapText="1"/>
    </xf>
    <xf numFmtId="0" fontId="0" fillId="0" borderId="0" xfId="0" applyFill="1" applyBorder="1"/>
    <xf numFmtId="0" fontId="0" fillId="0" borderId="0" xfId="0" applyFill="1" applyBorder="1" applyAlignment="1">
      <alignment vertical="justify"/>
    </xf>
    <xf numFmtId="0" fontId="5" fillId="0" borderId="0" xfId="0" applyFont="1" applyFill="1" applyBorder="1" applyAlignment="1">
      <alignment horizontal="right" vertical="top" wrapText="1"/>
    </xf>
    <xf numFmtId="0" fontId="7" fillId="0" borderId="0" xfId="0" applyFont="1" applyFill="1" applyBorder="1" applyAlignment="1">
      <alignment horizontal="right" vertical="top" wrapText="1"/>
    </xf>
    <xf numFmtId="0" fontId="3" fillId="0" borderId="0" xfId="0" applyFont="1" applyFill="1" applyBorder="1" applyAlignment="1">
      <alignment horizontal="center" vertical="top" wrapText="1"/>
    </xf>
    <xf numFmtId="0" fontId="0" fillId="0" borderId="0" xfId="0" applyFill="1" applyBorder="1" applyAlignment="1">
      <alignment horizontal="center"/>
    </xf>
    <xf numFmtId="0" fontId="0" fillId="0" borderId="0" xfId="0" applyFill="1" applyBorder="1" applyAlignment="1"/>
    <xf numFmtId="0" fontId="5" fillId="0" borderId="0" xfId="0" applyFont="1" applyFill="1" applyBorder="1" applyAlignment="1">
      <alignment horizontal="center" vertical="top" wrapText="1"/>
    </xf>
    <xf numFmtId="0" fontId="7" fillId="0" borderId="0" xfId="0" applyFont="1" applyFill="1" applyAlignment="1"/>
    <xf numFmtId="0" fontId="3" fillId="0" borderId="0" xfId="0" applyFont="1" applyFill="1" applyBorder="1" applyAlignment="1">
      <alignment horizontal="center" vertical="top" wrapText="1"/>
    </xf>
    <xf numFmtId="0" fontId="0" fillId="0" borderId="0" xfId="0" applyFill="1" applyBorder="1" applyAlignment="1">
      <alignment horizontal="center"/>
    </xf>
    <xf numFmtId="0" fontId="6" fillId="0" borderId="0" xfId="0" applyFont="1" applyFill="1" applyBorder="1" applyAlignment="1">
      <alignment horizontal="right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justify" wrapText="1"/>
    </xf>
    <xf numFmtId="0" fontId="4" fillId="0" borderId="1" xfId="0" applyFont="1" applyFill="1" applyBorder="1" applyAlignment="1">
      <alignment horizontal="center" vertical="top"/>
    </xf>
    <xf numFmtId="49" fontId="1" fillId="0" borderId="1" xfId="0" applyNumberFormat="1" applyFont="1" applyFill="1" applyBorder="1" applyAlignment="1">
      <alignment horizontal="right" vertical="top" wrapText="1"/>
    </xf>
    <xf numFmtId="0" fontId="5" fillId="0" borderId="1" xfId="0" applyFont="1" applyFill="1" applyBorder="1"/>
    <xf numFmtId="0" fontId="4" fillId="0" borderId="1" xfId="0" applyFont="1" applyFill="1" applyBorder="1"/>
    <xf numFmtId="0" fontId="1" fillId="0" borderId="1" xfId="0" applyFont="1" applyFill="1" applyBorder="1" applyAlignment="1">
      <alignment vertical="justify" wrapText="1"/>
    </xf>
    <xf numFmtId="0" fontId="2" fillId="0" borderId="1" xfId="0" applyFont="1" applyFill="1" applyBorder="1" applyAlignment="1">
      <alignment vertical="justify" wrapText="1"/>
    </xf>
    <xf numFmtId="49" fontId="1" fillId="0" borderId="1" xfId="0" applyNumberFormat="1" applyFont="1" applyFill="1" applyBorder="1" applyAlignment="1">
      <alignment vertical="top" wrapText="1"/>
    </xf>
    <xf numFmtId="49" fontId="1" fillId="0" borderId="1" xfId="0" applyNumberFormat="1" applyFont="1" applyFill="1" applyBorder="1" applyAlignment="1">
      <alignment horizontal="left" vertical="justify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4"/>
  <sheetViews>
    <sheetView tabSelected="1" view="pageBreakPreview" zoomScaleNormal="100" zoomScaleSheetLayoutView="100" workbookViewId="0">
      <selection activeCell="C8" sqref="C8"/>
    </sheetView>
  </sheetViews>
  <sheetFormatPr defaultRowHeight="15" x14ac:dyDescent="0.25"/>
  <cols>
    <col min="1" max="1" width="11.7109375" customWidth="1"/>
    <col min="2" max="2" width="68.28515625" style="1" customWidth="1"/>
    <col min="3" max="3" width="21" customWidth="1"/>
    <col min="4" max="4" width="19.7109375" customWidth="1"/>
    <col min="5" max="5" width="18.5703125" customWidth="1"/>
  </cols>
  <sheetData>
    <row r="1" spans="1:5" ht="95.25" customHeight="1" x14ac:dyDescent="0.25">
      <c r="A1" s="9"/>
      <c r="B1" s="10"/>
      <c r="C1" s="11" t="s">
        <v>80</v>
      </c>
      <c r="D1" s="12"/>
      <c r="E1" s="12"/>
    </row>
    <row r="2" spans="1:5" ht="48" customHeight="1" x14ac:dyDescent="0.25">
      <c r="A2" s="13" t="s">
        <v>75</v>
      </c>
      <c r="B2" s="14"/>
      <c r="C2" s="14"/>
      <c r="D2" s="15"/>
      <c r="E2" s="15"/>
    </row>
    <row r="3" spans="1:5" ht="21.75" customHeight="1" x14ac:dyDescent="0.25">
      <c r="A3" s="16" t="s">
        <v>81</v>
      </c>
      <c r="B3" s="17"/>
      <c r="C3" s="17"/>
      <c r="D3" s="17"/>
      <c r="E3" s="17"/>
    </row>
    <row r="4" spans="1:5" ht="19.5" x14ac:dyDescent="0.25">
      <c r="A4" s="9"/>
      <c r="B4" s="18"/>
      <c r="C4" s="19"/>
      <c r="D4" s="20" t="s">
        <v>61</v>
      </c>
      <c r="E4" s="20"/>
    </row>
    <row r="5" spans="1:5" ht="31.5" x14ac:dyDescent="0.25">
      <c r="A5" s="21" t="s">
        <v>62</v>
      </c>
      <c r="B5" s="22" t="s">
        <v>4</v>
      </c>
      <c r="C5" s="21" t="s">
        <v>66</v>
      </c>
      <c r="D5" s="23" t="s">
        <v>73</v>
      </c>
      <c r="E5" s="23" t="s">
        <v>76</v>
      </c>
    </row>
    <row r="6" spans="1:5" ht="17.25" customHeight="1" x14ac:dyDescent="0.25">
      <c r="A6" s="24" t="s">
        <v>5</v>
      </c>
      <c r="B6" s="6" t="s">
        <v>67</v>
      </c>
      <c r="C6" s="5">
        <f>SUM(C7:C13)</f>
        <v>60858226.07</v>
      </c>
      <c r="D6" s="5">
        <f t="shared" ref="D6:E6" si="0">SUM(D7:D13)</f>
        <v>51989234.259999998</v>
      </c>
      <c r="E6" s="5">
        <f t="shared" si="0"/>
        <v>52175003.63000001</v>
      </c>
    </row>
    <row r="7" spans="1:5" ht="33" customHeight="1" x14ac:dyDescent="0.25">
      <c r="A7" s="8" t="s">
        <v>0</v>
      </c>
      <c r="B7" s="7" t="s">
        <v>68</v>
      </c>
      <c r="C7" s="2">
        <f>1809780+1171800</f>
        <v>2981580</v>
      </c>
      <c r="D7" s="2">
        <v>1809780</v>
      </c>
      <c r="E7" s="2">
        <v>1809780</v>
      </c>
    </row>
    <row r="8" spans="1:5" ht="48" customHeight="1" x14ac:dyDescent="0.25">
      <c r="A8" s="8" t="s">
        <v>1</v>
      </c>
      <c r="B8" s="7" t="s">
        <v>69</v>
      </c>
      <c r="C8" s="2">
        <f>1151474.78+54542.17+52464.63</f>
        <v>1258481.5799999998</v>
      </c>
      <c r="D8" s="2">
        <v>1150974.78</v>
      </c>
      <c r="E8" s="2">
        <v>1150974.78</v>
      </c>
    </row>
    <row r="9" spans="1:5" ht="48.75" customHeight="1" x14ac:dyDescent="0.25">
      <c r="A9" s="8" t="s">
        <v>2</v>
      </c>
      <c r="B9" s="7" t="s">
        <v>74</v>
      </c>
      <c r="C9" s="2">
        <f>34111207.89+16000+198936.67+60078.88+291400</f>
        <v>34677623.440000005</v>
      </c>
      <c r="D9" s="3">
        <v>33801568.149999999</v>
      </c>
      <c r="E9" s="3">
        <v>33801568.149999999</v>
      </c>
    </row>
    <row r="10" spans="1:5" ht="15.75" x14ac:dyDescent="0.25">
      <c r="A10" s="8" t="s">
        <v>6</v>
      </c>
      <c r="B10" s="7" t="s">
        <v>7</v>
      </c>
      <c r="C10" s="4">
        <f>1273.98-1273.98</f>
        <v>0</v>
      </c>
      <c r="D10" s="3">
        <v>1329.93</v>
      </c>
      <c r="E10" s="3">
        <v>1177.1300000000001</v>
      </c>
    </row>
    <row r="11" spans="1:5" ht="32.25" customHeight="1" x14ac:dyDescent="0.25">
      <c r="A11" s="8" t="s">
        <v>3</v>
      </c>
      <c r="B11" s="7" t="s">
        <v>70</v>
      </c>
      <c r="C11" s="2">
        <f>13635224.12+27690</f>
        <v>13662914.119999999</v>
      </c>
      <c r="D11" s="3">
        <v>13002830.17</v>
      </c>
      <c r="E11" s="3">
        <v>13145066.48</v>
      </c>
    </row>
    <row r="12" spans="1:5" ht="15.75" x14ac:dyDescent="0.25">
      <c r="A12" s="8" t="s">
        <v>8</v>
      </c>
      <c r="B12" s="7" t="s">
        <v>9</v>
      </c>
      <c r="C12" s="2">
        <v>500000</v>
      </c>
      <c r="D12" s="2">
        <v>500000</v>
      </c>
      <c r="E12" s="2">
        <v>500000</v>
      </c>
    </row>
    <row r="13" spans="1:5" ht="15.75" x14ac:dyDescent="0.25">
      <c r="A13" s="8" t="s">
        <v>10</v>
      </c>
      <c r="B13" s="7" t="s">
        <v>11</v>
      </c>
      <c r="C13" s="2">
        <f>1798219.9+3696521.05+423486.87+1731844.62+669013+577364.53-423486.87+679940.8+102853.37+23000-1501130.34</f>
        <v>7777626.9299999997</v>
      </c>
      <c r="D13" s="3">
        <f>1643249.9+79501.33</f>
        <v>1722751.23</v>
      </c>
      <c r="E13" s="3">
        <f>1685879+80558.09</f>
        <v>1766437.09</v>
      </c>
    </row>
    <row r="14" spans="1:5" ht="18" customHeight="1" x14ac:dyDescent="0.25">
      <c r="A14" s="24" t="s">
        <v>47</v>
      </c>
      <c r="B14" s="6" t="s">
        <v>48</v>
      </c>
      <c r="C14" s="5">
        <f>SUM(C15)</f>
        <v>178773</v>
      </c>
      <c r="D14" s="5">
        <f t="shared" ref="D14:E14" si="1">SUM(D15)</f>
        <v>112000</v>
      </c>
      <c r="E14" s="5">
        <f t="shared" si="1"/>
        <v>113000</v>
      </c>
    </row>
    <row r="15" spans="1:5" ht="15.75" x14ac:dyDescent="0.25">
      <c r="A15" s="8" t="s">
        <v>49</v>
      </c>
      <c r="B15" s="7" t="s">
        <v>71</v>
      </c>
      <c r="C15" s="2">
        <f>111000+100000-32227</f>
        <v>178773</v>
      </c>
      <c r="D15" s="2">
        <v>112000</v>
      </c>
      <c r="E15" s="2">
        <v>113000</v>
      </c>
    </row>
    <row r="16" spans="1:5" ht="15.75" x14ac:dyDescent="0.25">
      <c r="A16" s="24" t="s">
        <v>12</v>
      </c>
      <c r="B16" s="6" t="s">
        <v>13</v>
      </c>
      <c r="C16" s="5">
        <f>SUM(C17:C21)</f>
        <v>62174918.390000001</v>
      </c>
      <c r="D16" s="5">
        <f t="shared" ref="D16:E16" si="2">SUM(D17:D21)</f>
        <v>15028990.609999999</v>
      </c>
      <c r="E16" s="5">
        <f t="shared" si="2"/>
        <v>15334173.319999998</v>
      </c>
    </row>
    <row r="17" spans="1:5" ht="15.75" x14ac:dyDescent="0.25">
      <c r="A17" s="8" t="s">
        <v>14</v>
      </c>
      <c r="B17" s="7" t="s">
        <v>15</v>
      </c>
      <c r="C17" s="2">
        <f>218139.07+21600+9770.53</f>
        <v>249509.6</v>
      </c>
      <c r="D17" s="2">
        <v>125809.31</v>
      </c>
      <c r="E17" s="2">
        <v>130992.03</v>
      </c>
    </row>
    <row r="18" spans="1:5" ht="15.75" x14ac:dyDescent="0.25">
      <c r="A18" s="8" t="s">
        <v>60</v>
      </c>
      <c r="B18" s="7" t="s">
        <v>63</v>
      </c>
      <c r="C18" s="2">
        <f>2778259.27+32227-1815662.58-95561.19</f>
        <v>899262.5</v>
      </c>
      <c r="D18" s="2">
        <f>1790026.61-1510525.28-79501.33</f>
        <v>200000.00000000006</v>
      </c>
      <c r="E18" s="2">
        <f>1811161.71-1530603.62-80558.09</f>
        <v>199999.99999999985</v>
      </c>
    </row>
    <row r="19" spans="1:5" ht="15.75" x14ac:dyDescent="0.25">
      <c r="A19" s="8" t="s">
        <v>78</v>
      </c>
      <c r="B19" s="7" t="s">
        <v>79</v>
      </c>
      <c r="C19" s="2">
        <v>3500000</v>
      </c>
      <c r="D19" s="3">
        <v>3800000</v>
      </c>
      <c r="E19" s="3">
        <v>4100000</v>
      </c>
    </row>
    <row r="20" spans="1:5" ht="15.75" x14ac:dyDescent="0.25">
      <c r="A20" s="8" t="s">
        <v>38</v>
      </c>
      <c r="B20" s="7" t="s">
        <v>39</v>
      </c>
      <c r="C20" s="2">
        <f>14659800.94+245000+94336.68+10104.88+613259.42+39139040.04+10000+178000+188950.8+100000+321040+249200+361650+60000+1006731.27</f>
        <v>57237114.030000001</v>
      </c>
      <c r="D20" s="3">
        <f>4187794.29+6430432.75+64953.88+0.01</f>
        <v>10683180.93</v>
      </c>
      <c r="E20" s="3">
        <f>8287794.29-4100000+6430432.75+64953.88</f>
        <v>10683180.92</v>
      </c>
    </row>
    <row r="21" spans="1:5" ht="15.75" x14ac:dyDescent="0.25">
      <c r="A21" s="8" t="s">
        <v>43</v>
      </c>
      <c r="B21" s="25" t="s">
        <v>44</v>
      </c>
      <c r="C21" s="2">
        <f>166261.29+122770.97</f>
        <v>289032.26</v>
      </c>
      <c r="D21" s="3">
        <v>220000.37</v>
      </c>
      <c r="E21" s="3">
        <v>220000.37</v>
      </c>
    </row>
    <row r="22" spans="1:5" ht="15.75" x14ac:dyDescent="0.25">
      <c r="A22" s="24" t="s">
        <v>16</v>
      </c>
      <c r="B22" s="26" t="s">
        <v>45</v>
      </c>
      <c r="C22" s="5">
        <f>SUM(C23:C25)</f>
        <v>3980574.1599999997</v>
      </c>
      <c r="D22" s="5">
        <f t="shared" ref="D22:E22" si="3">SUM(D23:D25)</f>
        <v>1574539.04</v>
      </c>
      <c r="E22" s="5">
        <f t="shared" si="3"/>
        <v>1574539.05</v>
      </c>
    </row>
    <row r="23" spans="1:5" ht="15.75" x14ac:dyDescent="0.25">
      <c r="A23" s="8" t="s">
        <v>50</v>
      </c>
      <c r="B23" s="25" t="s">
        <v>51</v>
      </c>
      <c r="C23" s="2">
        <f>20647.68+99490.2</f>
        <v>120137.88</v>
      </c>
      <c r="D23" s="2">
        <v>20647.68</v>
      </c>
      <c r="E23" s="2">
        <v>20647.68</v>
      </c>
    </row>
    <row r="24" spans="1:5" ht="15.75" x14ac:dyDescent="0.25">
      <c r="A24" s="8" t="s">
        <v>17</v>
      </c>
      <c r="B24" s="25" t="s">
        <v>46</v>
      </c>
      <c r="C24" s="2">
        <f>519970+300000+236384.48-10000+327908</f>
        <v>1374262.48</v>
      </c>
      <c r="D24" s="3">
        <f>491700-64953.88-0.01</f>
        <v>426746.11</v>
      </c>
      <c r="E24" s="3">
        <f>491700-64953.88</f>
        <v>426746.12</v>
      </c>
    </row>
    <row r="25" spans="1:5" ht="15.75" x14ac:dyDescent="0.25">
      <c r="A25" s="8" t="s">
        <v>53</v>
      </c>
      <c r="B25" s="7" t="s">
        <v>52</v>
      </c>
      <c r="C25" s="2">
        <f>2644145.25-1500000+100000+322150.38+134416.45+423486.87+65212+100906.96+299947.4-100000-2887.05-1204.46</f>
        <v>2486173.7999999998</v>
      </c>
      <c r="D25" s="3">
        <v>1127145.25</v>
      </c>
      <c r="E25" s="3">
        <v>1127145.25</v>
      </c>
    </row>
    <row r="26" spans="1:5" ht="15.75" x14ac:dyDescent="0.25">
      <c r="A26" s="24" t="s">
        <v>18</v>
      </c>
      <c r="B26" s="6" t="s">
        <v>19</v>
      </c>
      <c r="C26" s="5">
        <f>SUM(C27:C32)</f>
        <v>410044620.25</v>
      </c>
      <c r="D26" s="5">
        <f t="shared" ref="D26:E26" si="4">SUM(D27:D32)</f>
        <v>303287652.90999997</v>
      </c>
      <c r="E26" s="5">
        <f t="shared" si="4"/>
        <v>300113563.94999999</v>
      </c>
    </row>
    <row r="27" spans="1:5" ht="15.75" x14ac:dyDescent="0.25">
      <c r="A27" s="8" t="s">
        <v>20</v>
      </c>
      <c r="B27" s="7" t="s">
        <v>21</v>
      </c>
      <c r="C27" s="2">
        <f>150140386.64+103684.64+500000+602189+9940315.36+586068.1+824932.71+1231411.18+12000000+149216.21-6160.81+2860000+11135294+553232.32+5601654.23+167186+219686.4+145000-289800-87519.6+499996-14385.85+183617+540000+277650.59+235460.7</f>
        <v>198099114.81999999</v>
      </c>
      <c r="D27" s="3">
        <v>128174512.38</v>
      </c>
      <c r="E27" s="3">
        <v>128624891.01000001</v>
      </c>
    </row>
    <row r="28" spans="1:5" ht="15.75" x14ac:dyDescent="0.25">
      <c r="A28" s="8" t="s">
        <v>22</v>
      </c>
      <c r="B28" s="7" t="s">
        <v>23</v>
      </c>
      <c r="C28" s="2">
        <f>145575727.23+255000+33392+608484.51+2911447.6+3353.38+1073.12+89391.43+164004+49529.43+272268.8+369256+100000+1004791.08+2901114.87-167186-219686.4-584518+337588-988796.16+13020.13+175218.83</f>
        <v>152904473.85000002</v>
      </c>
      <c r="D28" s="3">
        <f>127806376.22+970357+292625</f>
        <v>129069358.22</v>
      </c>
      <c r="E28" s="3">
        <f>124330176.13+970357+292625</f>
        <v>125593158.13</v>
      </c>
    </row>
    <row r="29" spans="1:5" ht="15.75" x14ac:dyDescent="0.25">
      <c r="A29" s="8" t="s">
        <v>58</v>
      </c>
      <c r="B29" s="7" t="s">
        <v>59</v>
      </c>
      <c r="C29" s="2">
        <f>25323877.7+36080.66+25.2+246249.68+50000+356500+57500</f>
        <v>26070233.239999998</v>
      </c>
      <c r="D29" s="3">
        <f>20164348.97+245623.4</f>
        <v>20409972.369999997</v>
      </c>
      <c r="E29" s="3">
        <v>20179952.969999999</v>
      </c>
    </row>
    <row r="30" spans="1:5" ht="33.75" customHeight="1" x14ac:dyDescent="0.25">
      <c r="A30" s="8" t="s">
        <v>24</v>
      </c>
      <c r="B30" s="7" t="s">
        <v>77</v>
      </c>
      <c r="C30" s="3">
        <v>174000</v>
      </c>
      <c r="D30" s="3">
        <v>174000</v>
      </c>
      <c r="E30" s="3">
        <v>174000</v>
      </c>
    </row>
    <row r="31" spans="1:5" ht="17.25" customHeight="1" x14ac:dyDescent="0.25">
      <c r="A31" s="8" t="s">
        <v>25</v>
      </c>
      <c r="B31" s="7" t="s">
        <v>72</v>
      </c>
      <c r="C31" s="2">
        <f>1299437.5-127064.13-38373.37-113400-963900-56700</f>
        <v>0</v>
      </c>
      <c r="D31" s="2">
        <f>1299437.5-127064.13-38373.37-113400-963900-56700</f>
        <v>0</v>
      </c>
      <c r="E31" s="2">
        <f>1299437.5-127064.13-38373.37-1077300-56700</f>
        <v>0</v>
      </c>
    </row>
    <row r="32" spans="1:5" ht="15.75" x14ac:dyDescent="0.25">
      <c r="A32" s="8" t="s">
        <v>26</v>
      </c>
      <c r="B32" s="7" t="s">
        <v>27</v>
      </c>
      <c r="C32" s="2">
        <f>26459609.24+127064.13+38373.37+113400+963900+56700+435910+150000+84522+289800+87519.6+3990000</f>
        <v>32796798.34</v>
      </c>
      <c r="D32" s="3">
        <f>24160372.44+127064.13+38373.37+113400+963900+56700</f>
        <v>25459809.940000001</v>
      </c>
      <c r="E32" s="3">
        <f>24242124.34+127064.13+38373.37+1077300+56700</f>
        <v>25541561.84</v>
      </c>
    </row>
    <row r="33" spans="1:5" ht="15.75" x14ac:dyDescent="0.25">
      <c r="A33" s="24">
        <v>1000</v>
      </c>
      <c r="B33" s="6" t="s">
        <v>28</v>
      </c>
      <c r="C33" s="5">
        <f>SUM(C34:C36)</f>
        <v>7105518.5399999991</v>
      </c>
      <c r="D33" s="5">
        <f t="shared" ref="D33:E33" si="5">SUM(D34:D36)</f>
        <v>6073622.3700000001</v>
      </c>
      <c r="E33" s="5">
        <f t="shared" si="5"/>
        <v>6044464.7799999993</v>
      </c>
    </row>
    <row r="34" spans="1:5" ht="15.75" x14ac:dyDescent="0.25">
      <c r="A34" s="8">
        <v>1001</v>
      </c>
      <c r="B34" s="7" t="s">
        <v>29</v>
      </c>
      <c r="C34" s="2">
        <f>2036560.2+101191.98</f>
        <v>2137752.1800000002</v>
      </c>
      <c r="D34" s="2">
        <v>1872854.04</v>
      </c>
      <c r="E34" s="2">
        <v>1772119.45</v>
      </c>
    </row>
    <row r="35" spans="1:5" ht="15.75" x14ac:dyDescent="0.25">
      <c r="A35" s="8">
        <v>1003</v>
      </c>
      <c r="B35" s="7" t="s">
        <v>30</v>
      </c>
      <c r="C35" s="2">
        <f>231817.6-109317.6</f>
        <v>122500</v>
      </c>
      <c r="D35" s="3">
        <v>209693.8</v>
      </c>
      <c r="E35" s="3">
        <f>294284.8-13014</f>
        <v>281270.8</v>
      </c>
    </row>
    <row r="36" spans="1:5" ht="15.75" x14ac:dyDescent="0.25">
      <c r="A36" s="8" t="s">
        <v>31</v>
      </c>
      <c r="B36" s="7" t="s">
        <v>32</v>
      </c>
      <c r="C36" s="2">
        <f>4340853.39+24658.4+1217822.63-72978.4-665089.66</f>
        <v>4845266.3599999994</v>
      </c>
      <c r="D36" s="3">
        <f>2773251.9+1217822.63</f>
        <v>3991074.53</v>
      </c>
      <c r="E36" s="3">
        <f>2773251.9+1217822.63</f>
        <v>3991074.53</v>
      </c>
    </row>
    <row r="37" spans="1:5" ht="15.75" x14ac:dyDescent="0.25">
      <c r="A37" s="24" t="s">
        <v>54</v>
      </c>
      <c r="B37" s="6" t="s">
        <v>56</v>
      </c>
      <c r="C37" s="5">
        <f>SUM(C38:C39)</f>
        <v>1650386.24</v>
      </c>
      <c r="D37" s="5">
        <f t="shared" ref="D37:E37" si="6">SUM(D38:D39)</f>
        <v>1509017.46</v>
      </c>
      <c r="E37" s="5">
        <f t="shared" si="6"/>
        <v>1509017.46</v>
      </c>
    </row>
    <row r="38" spans="1:5" ht="15.75" x14ac:dyDescent="0.25">
      <c r="A38" s="8" t="s">
        <v>64</v>
      </c>
      <c r="B38" s="7" t="s">
        <v>65</v>
      </c>
      <c r="C38" s="2">
        <v>850386.24</v>
      </c>
      <c r="D38" s="2">
        <v>709017.46</v>
      </c>
      <c r="E38" s="2">
        <v>709017.46</v>
      </c>
    </row>
    <row r="39" spans="1:5" ht="15.75" x14ac:dyDescent="0.25">
      <c r="A39" s="8" t="s">
        <v>55</v>
      </c>
      <c r="B39" s="7" t="s">
        <v>57</v>
      </c>
      <c r="C39" s="2">
        <v>800000</v>
      </c>
      <c r="D39" s="2">
        <v>800000</v>
      </c>
      <c r="E39" s="2">
        <v>800000</v>
      </c>
    </row>
    <row r="40" spans="1:5" ht="15.75" hidden="1" x14ac:dyDescent="0.25">
      <c r="A40" s="24" t="s">
        <v>40</v>
      </c>
      <c r="B40" s="6" t="s">
        <v>42</v>
      </c>
      <c r="C40" s="5"/>
      <c r="D40" s="3"/>
      <c r="E40" s="3"/>
    </row>
    <row r="41" spans="1:5" ht="15.75" hidden="1" x14ac:dyDescent="0.25">
      <c r="A41" s="8" t="s">
        <v>41</v>
      </c>
      <c r="B41" s="7" t="s">
        <v>42</v>
      </c>
      <c r="C41" s="2"/>
      <c r="D41" s="3"/>
      <c r="E41" s="3"/>
    </row>
    <row r="42" spans="1:5" ht="18.75" hidden="1" customHeight="1" x14ac:dyDescent="0.25">
      <c r="A42" s="24" t="s">
        <v>34</v>
      </c>
      <c r="B42" s="27" t="s">
        <v>35</v>
      </c>
      <c r="C42" s="5"/>
      <c r="D42" s="3"/>
      <c r="E42" s="3"/>
    </row>
    <row r="43" spans="1:5" ht="31.5" hidden="1" x14ac:dyDescent="0.25">
      <c r="A43" s="8" t="s">
        <v>36</v>
      </c>
      <c r="B43" s="28" t="s">
        <v>37</v>
      </c>
      <c r="C43" s="2"/>
      <c r="D43" s="3"/>
      <c r="E43" s="3"/>
    </row>
    <row r="44" spans="1:5" ht="15.75" x14ac:dyDescent="0.25">
      <c r="A44" s="29"/>
      <c r="B44" s="30" t="s">
        <v>33</v>
      </c>
      <c r="C44" s="5">
        <f>C6+C14+C16+C22+C26+C33+C37</f>
        <v>545993016.64999998</v>
      </c>
      <c r="D44" s="5">
        <f t="shared" ref="D44:E44" si="7">D6+D14+D16+D22+D26+D33+D37</f>
        <v>379575056.64999998</v>
      </c>
      <c r="E44" s="5">
        <f t="shared" si="7"/>
        <v>376863762.18999994</v>
      </c>
    </row>
  </sheetData>
  <mergeCells count="4">
    <mergeCell ref="C1:E1"/>
    <mergeCell ref="A2:E2"/>
    <mergeCell ref="A3:E3"/>
    <mergeCell ref="D4:E4"/>
  </mergeCells>
  <pageMargins left="0.7" right="0.7" top="0.75" bottom="0.75" header="0.3" footer="0.3"/>
  <pageSetup paperSize="9"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Август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2023-09-04T12:50:32Z</dcterms:modified>
</cp:coreProperties>
</file>