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B2C55186-6B99-42CF-A6F7-6A5160349879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Октябрь" sheetId="66" r:id="rId1"/>
  </sheets>
  <calcPr calcId="191029"/>
</workbook>
</file>

<file path=xl/calcChain.xml><?xml version="1.0" encoding="utf-8"?>
<calcChain xmlns="http://schemas.openxmlformats.org/spreadsheetml/2006/main">
  <c r="C28" i="66" l="1"/>
  <c r="C29" i="66"/>
  <c r="C27" i="66"/>
  <c r="C35" i="66"/>
  <c r="C31" i="66"/>
  <c r="C25" i="66"/>
  <c r="C23" i="66"/>
  <c r="C24" i="66"/>
  <c r="C38" i="66"/>
  <c r="C37" i="66" s="1"/>
  <c r="E37" i="66"/>
  <c r="D37" i="66"/>
  <c r="E36" i="66"/>
  <c r="D36" i="66"/>
  <c r="C36" i="66"/>
  <c r="E35" i="66"/>
  <c r="D35" i="66"/>
  <c r="D32" i="66" s="1"/>
  <c r="C34" i="66"/>
  <c r="C33" i="66"/>
  <c r="C32" i="66" s="1"/>
  <c r="E32" i="66"/>
  <c r="E31" i="66"/>
  <c r="D31" i="66"/>
  <c r="E28" i="66"/>
  <c r="D28" i="66"/>
  <c r="D26" i="66" s="1"/>
  <c r="E27" i="66"/>
  <c r="D27" i="66"/>
  <c r="E26" i="66"/>
  <c r="E22" i="66"/>
  <c r="D22" i="66"/>
  <c r="E20" i="66"/>
  <c r="D20" i="66"/>
  <c r="C20" i="66"/>
  <c r="C19" i="66"/>
  <c r="C16" i="66" s="1"/>
  <c r="C18" i="66"/>
  <c r="C17" i="66"/>
  <c r="E16" i="66"/>
  <c r="D16" i="66"/>
  <c r="C15" i="66"/>
  <c r="E14" i="66"/>
  <c r="D14" i="66"/>
  <c r="C14" i="66"/>
  <c r="D13" i="66"/>
  <c r="C13" i="66"/>
  <c r="C11" i="66"/>
  <c r="C10" i="66"/>
  <c r="E9" i="66"/>
  <c r="D9" i="66"/>
  <c r="D6" i="66" s="1"/>
  <c r="C9" i="66"/>
  <c r="C6" i="66" s="1"/>
  <c r="C8" i="66"/>
  <c r="C7" i="66"/>
  <c r="E6" i="66"/>
  <c r="E45" i="66" s="1"/>
  <c r="C26" i="66" l="1"/>
  <c r="C22" i="66"/>
  <c r="D45" i="66"/>
  <c r="C45" i="66" l="1"/>
</calcChain>
</file>

<file path=xl/sharedStrings.xml><?xml version="1.0" encoding="utf-8"?>
<sst xmlns="http://schemas.openxmlformats.org/spreadsheetml/2006/main" count="85" uniqueCount="84">
  <si>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</si>
  <si>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</si>
  <si>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</si>
  <si>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</si>
  <si>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</si>
  <si>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</si>
  <si>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</si>
  <si>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</si>
  <si>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</si>
  <si>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</si>
  <si>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</si>
  <si>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</si>
  <si>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</si>
  <si>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</si>
  <si>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</si>
  <si>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</si>
  <si>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</si>
  <si>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</si>
  <si>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</si>
  <si>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</si>
  <si>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</si>
  <si>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</si>
  <si>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</si>
  <si>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</si>
  <si>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</si>
  <si>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</si>
  <si>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</si>
  <si>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</si>
  <si>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</si>
  <si>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</si>
  <si>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</si>
  <si>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</si>
  <si>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</si>
  <si>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</si>
  <si>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</si>
  <si>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</si>
  <si>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</si>
  <si>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</si>
  <si>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</si>
  <si>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</si>
  <si>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</si>
  <si>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</si>
  <si>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</si>
  <si>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</si>
  <si>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</si>
  <si>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</si>
  <si>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</si>
  <si>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</si>
  <si>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</si>
  <si>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</si>
  <si>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</si>
  <si>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</si>
  <si>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</si>
  <si>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</si>
  <si>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</si>
  <si>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</si>
  <si>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</si>
  <si>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</si>
  <si>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</si>
  <si>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</si>
  <si>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</si>
  <si>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</si>
  <si>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</si>
  <si>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</si>
  <si>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</si>
  <si>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</si>
  <si>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</si>
  <si>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</si>
  <si>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</si>
  <si>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</si>
  <si>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>2024 год</t>
  </si>
  <si>
    <t>2025 год</t>
  </si>
  <si>
    <t>0408</t>
  </si>
  <si>
    <t>Транспорт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</si>
  <si>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2024 год и на плановый период 2025 и 2026 годов</t>
  </si>
  <si>
    <t>2026 год</t>
  </si>
  <si>
    <t>Профессиональная подготовка, переподготовка и повышение квалификации</t>
  </si>
  <si>
    <t>1103</t>
  </si>
  <si>
    <t>Спорт высших достижений</t>
  </si>
  <si>
    <t xml:space="preserve">Приложение 6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от 21.12.2023 № 75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на 2024 год                                                                                                                                                                                   и на плановый период 2025 и 2026 годов"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</si>
  <si>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</si>
  <si>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1006</t>
  </si>
  <si>
    <t>Другие вопросы в области социальной политики</t>
  </si>
  <si>
    <t>(в редакции решения Совета от 30.10.2024 № 48)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</si>
</sst>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0" fontId="7" fillId="0" borderId="0" xfId="0" applyFont="1" applyFill="1"/>
    <xf numFmtId="0" fontId="6" fillId="0" borderId="2" xfId="0" applyFont="1" applyFill="1" applyBorder="1" applyAlignment="1">
      <alignment horizontal="right" wrapText="1"/>
    </xf>
    <xf numFmtId="0" fontId="0" fillId="0" borderId="2" xfId="0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0" fontId="5" fillId="0" borderId="1" xfId="0" applyFont="1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AF446-C6D5-4D3A-B609-0AFC9FEFA23D}">
  <sheetPr>
    <pageSetUpPr fitToPage="1"/>
  </sheetPr>
  <dimension ref="A1:E45"/>
  <sheetViews>
    <sheetView tabSelected="1"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1.7109375" customWidth="1"/>
    <col min="2" max="2" width="75.42578125" style="1" customWidth="1"/>
    <col min="3" max="3" width="22.7109375" customWidth="1"/>
    <col min="4" max="4" width="21.7109375" customWidth="1"/>
    <col min="5" max="5" width="20.42578125" customWidth="1"/>
  </cols>
  <sheetData>
    <row r="1" spans="1:5" ht="88.5" customHeight="1" x14ac:dyDescent="0.25">
      <c r="A1" s="2" t="s">
        <v>79</v>
      </c>
      <c r="B1" s="3"/>
      <c r="C1" s="3"/>
      <c r="D1" s="3"/>
      <c r="E1" s="3"/>
    </row>
    <row r="2" spans="1:5" ht="48" customHeight="1" x14ac:dyDescent="0.25">
      <c r="A2" s="4" t="s">
        <v>74</v>
      </c>
      <c r="B2" s="5"/>
      <c r="C2" s="5"/>
      <c r="D2" s="3"/>
      <c r="E2" s="3"/>
    </row>
    <row r="3" spans="1:5" ht="22.5" customHeight="1" x14ac:dyDescent="0.25">
      <c r="A3" s="6" t="s">
        <v>83</v>
      </c>
      <c r="B3" s="7"/>
      <c r="C3" s="7"/>
      <c r="D3" s="7"/>
      <c r="E3" s="7"/>
    </row>
    <row r="4" spans="1:5" ht="19.5" customHeight="1" x14ac:dyDescent="0.25">
      <c r="A4" s="8" t="s">
        <v>60</v>
      </c>
      <c r="B4" s="9"/>
      <c r="C4" s="9"/>
      <c r="D4" s="9"/>
      <c r="E4" s="9"/>
    </row>
    <row r="5" spans="1:5" ht="31.5" x14ac:dyDescent="0.25">
      <c r="A5" s="10" t="s">
        <v>61</v>
      </c>
      <c r="B5" s="11" t="s">
        <v>4</v>
      </c>
      <c r="C5" s="10" t="s">
        <v>70</v>
      </c>
      <c r="D5" s="12" t="s">
        <v>71</v>
      </c>
      <c r="E5" s="12" t="s">
        <v>75</v>
      </c>
    </row>
    <row r="6" spans="1:5" ht="17.25" customHeight="1" x14ac:dyDescent="0.25">
      <c r="A6" s="13" t="s">
        <v>5</v>
      </c>
      <c r="B6" s="14" t="s">
        <v>65</v>
      </c>
      <c r="C6" s="15">
        <f>SUM(C7:C13)</f>
        <v>68001521.549999997</v>
      </c>
      <c r="D6" s="15">
        <f t="shared" ref="D6:E6" si="0">SUM(D7:D13)</f>
        <v>57376001.919999994</v>
      </c>
      <c r="E6" s="15">
        <f t="shared" si="0"/>
        <v>57572581.109999992</v>
      </c>
    </row>
    <row r="7" spans="1:5" ht="33" customHeight="1" x14ac:dyDescent="0.25">
      <c r="A7" s="16" t="s">
        <v>0</v>
      </c>
      <c r="B7" s="17" t="s">
        <v>66</v>
      </c>
      <c r="C7" s="18">
        <f>1974483+97925+29573.35+900000+271800</f>
        <v>3273781.35</v>
      </c>
      <c r="D7" s="18">
        <v>1974483</v>
      </c>
      <c r="E7" s="18">
        <v>1974483</v>
      </c>
    </row>
    <row r="8" spans="1:5" ht="48" customHeight="1" x14ac:dyDescent="0.25">
      <c r="A8" s="16" t="s">
        <v>1</v>
      </c>
      <c r="B8" s="17" t="s">
        <v>67</v>
      </c>
      <c r="C8" s="18">
        <f>1328896.97+75679.13+22855.09</f>
        <v>1427431.1900000002</v>
      </c>
      <c r="D8" s="18">
        <v>1235158.19</v>
      </c>
      <c r="E8" s="18">
        <v>1235158.19</v>
      </c>
    </row>
    <row r="9" spans="1:5" ht="48.75" customHeight="1" x14ac:dyDescent="0.25">
      <c r="A9" s="16" t="s">
        <v>2</v>
      </c>
      <c r="B9" s="17" t="s">
        <v>80</v>
      </c>
      <c r="C9" s="18">
        <f>37699650.45+89637.33+27070.47+2799938.97+839541.56</f>
        <v>41455838.780000001</v>
      </c>
      <c r="D9" s="19">
        <f>37574385.91+123666.04+37347.14</f>
        <v>37735399.089999996</v>
      </c>
      <c r="E9" s="19">
        <f>37574385.91+123666.04+37347.14</f>
        <v>37735399.089999996</v>
      </c>
    </row>
    <row r="10" spans="1:5" ht="15.75" x14ac:dyDescent="0.25">
      <c r="A10" s="16" t="s">
        <v>6</v>
      </c>
      <c r="B10" s="17" t="s">
        <v>7</v>
      </c>
      <c r="C10" s="20">
        <f>3284.18+1668.24</f>
        <v>4952.42</v>
      </c>
      <c r="D10" s="19">
        <v>4319.46</v>
      </c>
      <c r="E10" s="19">
        <v>58638.65</v>
      </c>
    </row>
    <row r="11" spans="1:5" ht="32.25" customHeight="1" x14ac:dyDescent="0.25">
      <c r="A11" s="16" t="s">
        <v>3</v>
      </c>
      <c r="B11" s="17" t="s">
        <v>68</v>
      </c>
      <c r="C11" s="18">
        <f>14692873.68+942600.43+284665.83+70000</f>
        <v>15990139.939999999</v>
      </c>
      <c r="D11" s="19">
        <v>14150257.68</v>
      </c>
      <c r="E11" s="19">
        <v>14267627.68</v>
      </c>
    </row>
    <row r="12" spans="1:5" ht="15.75" x14ac:dyDescent="0.25">
      <c r="A12" s="16" t="s">
        <v>8</v>
      </c>
      <c r="B12" s="17" t="s">
        <v>9</v>
      </c>
      <c r="C12" s="18">
        <v>500000</v>
      </c>
      <c r="D12" s="18">
        <v>500000</v>
      </c>
      <c r="E12" s="18">
        <v>500000</v>
      </c>
    </row>
    <row r="13" spans="1:5" ht="15.75" x14ac:dyDescent="0.25">
      <c r="A13" s="16" t="s">
        <v>10</v>
      </c>
      <c r="B13" s="17" t="s">
        <v>11</v>
      </c>
      <c r="C13" s="18">
        <f>5450112.82+185+121000+5578894.58+23318393.53-380000-956730+40000+273600+107500-1182128.8-129798.4-9557923.14-16331355.98-479771.74-102600-120000-300000</f>
        <v>5349377.8699999992</v>
      </c>
      <c r="D13" s="19">
        <f>1776383.5+1</f>
        <v>1776384.5</v>
      </c>
      <c r="E13" s="19">
        <v>1801274.5</v>
      </c>
    </row>
    <row r="14" spans="1:5" ht="18" customHeight="1" x14ac:dyDescent="0.25">
      <c r="A14" s="13" t="s">
        <v>46</v>
      </c>
      <c r="B14" s="14" t="s">
        <v>47</v>
      </c>
      <c r="C14" s="15">
        <f>SUM(C15)</f>
        <v>61000</v>
      </c>
      <c r="D14" s="15">
        <f t="shared" ref="D14:E14" si="1">SUM(D15)</f>
        <v>113000</v>
      </c>
      <c r="E14" s="15">
        <f t="shared" si="1"/>
        <v>113000</v>
      </c>
    </row>
    <row r="15" spans="1:5" ht="15.75" x14ac:dyDescent="0.25">
      <c r="A15" s="16" t="s">
        <v>48</v>
      </c>
      <c r="B15" s="17" t="s">
        <v>69</v>
      </c>
      <c r="C15" s="18">
        <f>112000-51000</f>
        <v>61000</v>
      </c>
      <c r="D15" s="18">
        <v>113000</v>
      </c>
      <c r="E15" s="18">
        <v>113000</v>
      </c>
    </row>
    <row r="16" spans="1:5" ht="15.75" x14ac:dyDescent="0.25">
      <c r="A16" s="13" t="s">
        <v>12</v>
      </c>
      <c r="B16" s="14" t="s">
        <v>13</v>
      </c>
      <c r="C16" s="15">
        <f>SUM(C17:C21)</f>
        <v>44274685.079999998</v>
      </c>
      <c r="D16" s="15">
        <f t="shared" ref="D16:E16" si="2">SUM(D17:D21)</f>
        <v>15840126.179999998</v>
      </c>
      <c r="E16" s="15">
        <f t="shared" si="2"/>
        <v>16523812.219999999</v>
      </c>
    </row>
    <row r="17" spans="1:5" ht="15.75" x14ac:dyDescent="0.25">
      <c r="A17" s="16" t="s">
        <v>14</v>
      </c>
      <c r="B17" s="17" t="s">
        <v>15</v>
      </c>
      <c r="C17" s="18">
        <f>210387.52+59500-9770.53-21600</f>
        <v>238516.99000000002</v>
      </c>
      <c r="D17" s="18">
        <v>263854.61</v>
      </c>
      <c r="E17" s="18">
        <v>282579.77</v>
      </c>
    </row>
    <row r="18" spans="1:5" ht="15.75" x14ac:dyDescent="0.25">
      <c r="A18" s="16" t="s">
        <v>59</v>
      </c>
      <c r="B18" s="17" t="s">
        <v>62</v>
      </c>
      <c r="C18" s="18">
        <f>339009.6+51000-339009.6-818.4</f>
        <v>50181.599999999999</v>
      </c>
      <c r="D18" s="18">
        <v>200000</v>
      </c>
      <c r="E18" s="18">
        <v>200000</v>
      </c>
    </row>
    <row r="19" spans="1:5" ht="15.75" x14ac:dyDescent="0.25">
      <c r="A19" s="16" t="s">
        <v>72</v>
      </c>
      <c r="B19" s="17" t="s">
        <v>73</v>
      </c>
      <c r="C19" s="18">
        <f>5121000-1325.12+246543.44</f>
        <v>5366218.32</v>
      </c>
      <c r="D19" s="19">
        <v>4100000</v>
      </c>
      <c r="E19" s="19">
        <v>4500000</v>
      </c>
    </row>
    <row r="20" spans="1:5" ht="15.75" x14ac:dyDescent="0.25">
      <c r="A20" s="16" t="s">
        <v>37</v>
      </c>
      <c r="B20" s="17" t="s">
        <v>38</v>
      </c>
      <c r="C20" s="18">
        <f>16971788.93+371550+300000+18932071.2+1297572.33+568996.78+60746.57</f>
        <v>38502725.809999995</v>
      </c>
      <c r="D20" s="19">
        <f>10822182.2-1+234090</f>
        <v>11056271.199999999</v>
      </c>
      <c r="E20" s="19">
        <f>10833842.08+487390</f>
        <v>11321232.08</v>
      </c>
    </row>
    <row r="21" spans="1:5" ht="15.75" x14ac:dyDescent="0.25">
      <c r="A21" s="16" t="s">
        <v>42</v>
      </c>
      <c r="B21" s="21" t="s">
        <v>43</v>
      </c>
      <c r="C21" s="18">
        <v>117042.36</v>
      </c>
      <c r="D21" s="18">
        <v>220000.37</v>
      </c>
      <c r="E21" s="18">
        <v>220000.37</v>
      </c>
    </row>
    <row r="22" spans="1:5" ht="15.75" x14ac:dyDescent="0.25">
      <c r="A22" s="13" t="s">
        <v>16</v>
      </c>
      <c r="B22" s="22" t="s">
        <v>44</v>
      </c>
      <c r="C22" s="15">
        <f>SUM(C23:C25)</f>
        <v>4120085.78</v>
      </c>
      <c r="D22" s="15">
        <f t="shared" ref="D22:E22" si="3">SUM(D23:D25)</f>
        <v>1830492.9300000002</v>
      </c>
      <c r="E22" s="15">
        <f t="shared" si="3"/>
        <v>1830492.9300000002</v>
      </c>
    </row>
    <row r="23" spans="1:5" ht="15.75" x14ac:dyDescent="0.25">
      <c r="A23" s="16" t="s">
        <v>49</v>
      </c>
      <c r="B23" s="21" t="s">
        <v>50</v>
      </c>
      <c r="C23" s="18">
        <f>20647.68+129798.4+56612.4</f>
        <v>207058.47999999998</v>
      </c>
      <c r="D23" s="18">
        <v>20647.68</v>
      </c>
      <c r="E23" s="18">
        <v>20647.68</v>
      </c>
    </row>
    <row r="24" spans="1:5" ht="15.75" x14ac:dyDescent="0.25">
      <c r="A24" s="16" t="s">
        <v>17</v>
      </c>
      <c r="B24" s="21" t="s">
        <v>45</v>
      </c>
      <c r="C24" s="18">
        <f>857940+300000+31000+1502741.02-192000-61759.2</f>
        <v>2437921.8199999998</v>
      </c>
      <c r="D24" s="18">
        <v>785670</v>
      </c>
      <c r="E24" s="18">
        <v>785670</v>
      </c>
    </row>
    <row r="25" spans="1:5" ht="15.75" x14ac:dyDescent="0.25">
      <c r="A25" s="16" t="s">
        <v>52</v>
      </c>
      <c r="B25" s="17" t="s">
        <v>51</v>
      </c>
      <c r="C25" s="18">
        <f>2541175.25-1200000+57030-59500-60746.57+197146.8</f>
        <v>1475105.48</v>
      </c>
      <c r="D25" s="18">
        <v>1024175.25</v>
      </c>
      <c r="E25" s="18">
        <v>1024175.25</v>
      </c>
    </row>
    <row r="26" spans="1:5" ht="15.75" x14ac:dyDescent="0.25">
      <c r="A26" s="13" t="s">
        <v>18</v>
      </c>
      <c r="B26" s="14" t="s">
        <v>19</v>
      </c>
      <c r="C26" s="15">
        <f>SUM(C27:C31)</f>
        <v>566051011.28999996</v>
      </c>
      <c r="D26" s="15">
        <f>SUM(D27:D31)</f>
        <v>431506330.49000001</v>
      </c>
      <c r="E26" s="15">
        <f>SUM(E27:E31)</f>
        <v>472140155.44</v>
      </c>
    </row>
    <row r="27" spans="1:5" ht="15.75" x14ac:dyDescent="0.25">
      <c r="A27" s="16" t="s">
        <v>20</v>
      </c>
      <c r="B27" s="17" t="s">
        <v>21</v>
      </c>
      <c r="C27" s="18">
        <f>161166163.6+9677096.44+600000+74500+185100+470000+175500+4150782+1973125+3300000+249753.4+2958495.93+30000+64983-17215.17-149020+1625121.35+490786.65+8907265.58+207986.75+6390-1540701.12-320955.5-96928.56-4150782+19594.98+5917.7+404208+268132.87+80976.13+15000-62400</f>
        <v>190768877.03</v>
      </c>
      <c r="D27" s="19">
        <f>140717512.05+3049375</f>
        <v>143766887.05000001</v>
      </c>
      <c r="E27" s="19">
        <f>139020615.69+3049375</f>
        <v>142069990.69</v>
      </c>
    </row>
    <row r="28" spans="1:5" ht="15.75" x14ac:dyDescent="0.25">
      <c r="A28" s="16" t="s">
        <v>22</v>
      </c>
      <c r="B28" s="17" t="s">
        <v>23</v>
      </c>
      <c r="C28" s="18">
        <f>232695911.12+103856.02+108173.6+57000+1060.8+56375+6531491.44+333883.4+398492+200000+4922+2653994+1836277.82+60000-895318.44-1000000+50440000+59748.08+18043.92+950000+286900+8587624.21+237703.98+149400+705632.7-55770-781169.02+10080+1761.12+531.84+52080-5516.94+23000+300000+120000+36240+37313+3740000+1129480+42910.17+1277036.1+385664.9+212935+150000+242778.62+261040.06+30000+133920-163087.06+930000</f>
        <v>312692399.44</v>
      </c>
      <c r="D28" s="19">
        <f>238891656.87+1060.8+87125-3863184</f>
        <v>235116658.67000002</v>
      </c>
      <c r="E28" s="19">
        <f>275226663.18+87125-3189840</f>
        <v>272123948.18000001</v>
      </c>
    </row>
    <row r="29" spans="1:5" ht="15.75" x14ac:dyDescent="0.25">
      <c r="A29" s="16" t="s">
        <v>57</v>
      </c>
      <c r="B29" s="17" t="s">
        <v>58</v>
      </c>
      <c r="C29" s="18">
        <f>21341187.04+100000+380000-60000+361772.63+16571.6+50106.17+19201.9+166105.73</f>
        <v>22374945.07</v>
      </c>
      <c r="D29" s="19">
        <v>18264544.550000001</v>
      </c>
      <c r="E29" s="19">
        <v>18535684.550000001</v>
      </c>
    </row>
    <row r="30" spans="1:5" ht="16.5" customHeight="1" x14ac:dyDescent="0.25">
      <c r="A30" s="16" t="s">
        <v>24</v>
      </c>
      <c r="B30" s="17" t="s">
        <v>76</v>
      </c>
      <c r="C30" s="19">
        <v>174000</v>
      </c>
      <c r="D30" s="19">
        <v>174000</v>
      </c>
      <c r="E30" s="19">
        <v>174000</v>
      </c>
    </row>
    <row r="31" spans="1:5" ht="15.75" x14ac:dyDescent="0.25">
      <c r="A31" s="16" t="s">
        <v>25</v>
      </c>
      <c r="B31" s="17" t="s">
        <v>26</v>
      </c>
      <c r="C31" s="18">
        <f>31338078.91+1500000+3997304+2752671.4+200633.05+120000+96696-52080-13427.92-4055.14+104969.45</f>
        <v>40040789.749999993</v>
      </c>
      <c r="D31" s="19">
        <f>30321056.22+3863184</f>
        <v>34184240.219999999</v>
      </c>
      <c r="E31" s="19">
        <f>36046692.02+3189840</f>
        <v>39236532.020000003</v>
      </c>
    </row>
    <row r="32" spans="1:5" ht="15.75" x14ac:dyDescent="0.25">
      <c r="A32" s="13">
        <v>1000</v>
      </c>
      <c r="B32" s="14" t="s">
        <v>27</v>
      </c>
      <c r="C32" s="15">
        <f>SUM(C33:C36)</f>
        <v>10253640.41</v>
      </c>
      <c r="D32" s="15">
        <f t="shared" ref="D32:E32" si="4">SUM(D33:D36)</f>
        <v>10161124.260000002</v>
      </c>
      <c r="E32" s="15">
        <f t="shared" si="4"/>
        <v>10989131.02</v>
      </c>
    </row>
    <row r="33" spans="1:5" ht="15.75" x14ac:dyDescent="0.25">
      <c r="A33" s="16">
        <v>1001</v>
      </c>
      <c r="B33" s="17" t="s">
        <v>28</v>
      </c>
      <c r="C33" s="18">
        <f>2190911.64+593356.81</f>
        <v>2784268.45</v>
      </c>
      <c r="D33" s="18">
        <v>2190911.64</v>
      </c>
      <c r="E33" s="18">
        <v>2190911.64</v>
      </c>
    </row>
    <row r="34" spans="1:5" ht="15.75" x14ac:dyDescent="0.25">
      <c r="A34" s="16">
        <v>1003</v>
      </c>
      <c r="B34" s="17" t="s">
        <v>29</v>
      </c>
      <c r="C34" s="18">
        <f>321224.5-107005.5-91719</f>
        <v>122500</v>
      </c>
      <c r="D34" s="19">
        <v>250906.6</v>
      </c>
      <c r="E34" s="19">
        <v>250906.6</v>
      </c>
    </row>
    <row r="35" spans="1:5" ht="15.75" x14ac:dyDescent="0.25">
      <c r="A35" s="16" t="s">
        <v>30</v>
      </c>
      <c r="B35" s="17" t="s">
        <v>31</v>
      </c>
      <c r="C35" s="18">
        <f>5049411.97-144375-359024.53+12367+466476.25-247983.73</f>
        <v>4776871.959999999</v>
      </c>
      <c r="D35" s="19">
        <f>6121005.86-226843.75-554856.09</f>
        <v>5339306.0200000005</v>
      </c>
      <c r="E35" s="19">
        <f>6946781.37-224612.5-554856.09</f>
        <v>6167312.7800000003</v>
      </c>
    </row>
    <row r="36" spans="1:5" ht="15.75" x14ac:dyDescent="0.25">
      <c r="A36" s="16" t="s">
        <v>81</v>
      </c>
      <c r="B36" s="17" t="s">
        <v>82</v>
      </c>
      <c r="C36" s="18">
        <f>160000+1020000+1220000+170000</f>
        <v>2570000</v>
      </c>
      <c r="D36" s="19">
        <f>150000+840000+1220000+170000</f>
        <v>2380000</v>
      </c>
      <c r="E36" s="19">
        <f>150000+840000+1220000+170000</f>
        <v>2380000</v>
      </c>
    </row>
    <row r="37" spans="1:5" ht="15.75" x14ac:dyDescent="0.25">
      <c r="A37" s="13" t="s">
        <v>53</v>
      </c>
      <c r="B37" s="14" t="s">
        <v>55</v>
      </c>
      <c r="C37" s="15">
        <f>SUM(C38:C44)</f>
        <v>9288019.5</v>
      </c>
      <c r="D37" s="15">
        <f t="shared" ref="D37:E37" si="5">SUM(D38:D44)</f>
        <v>8881899.1600000001</v>
      </c>
      <c r="E37" s="15">
        <f t="shared" si="5"/>
        <v>8927299.1600000001</v>
      </c>
    </row>
    <row r="38" spans="1:5" ht="15.75" x14ac:dyDescent="0.25">
      <c r="A38" s="16" t="s">
        <v>63</v>
      </c>
      <c r="B38" s="17" t="s">
        <v>64</v>
      </c>
      <c r="C38" s="18">
        <f>7219442.7+30691.02+51630+18422+350000+46232.67-50106.17+8239.82</f>
        <v>7674552.04</v>
      </c>
      <c r="D38" s="18">
        <v>7268431.7000000002</v>
      </c>
      <c r="E38" s="18">
        <v>7313831.7000000002</v>
      </c>
    </row>
    <row r="39" spans="1:5" ht="15.75" x14ac:dyDescent="0.25">
      <c r="A39" s="16" t="s">
        <v>54</v>
      </c>
      <c r="B39" s="17" t="s">
        <v>56</v>
      </c>
      <c r="C39" s="18">
        <v>800000</v>
      </c>
      <c r="D39" s="18">
        <v>800000</v>
      </c>
      <c r="E39" s="18">
        <v>800000</v>
      </c>
    </row>
    <row r="40" spans="1:5" ht="15.75" hidden="1" x14ac:dyDescent="0.25">
      <c r="A40" s="13" t="s">
        <v>39</v>
      </c>
      <c r="B40" s="14" t="s">
        <v>41</v>
      </c>
      <c r="C40" s="15"/>
      <c r="D40" s="19"/>
      <c r="E40" s="19"/>
    </row>
    <row r="41" spans="1:5" ht="15.75" hidden="1" x14ac:dyDescent="0.25">
      <c r="A41" s="16" t="s">
        <v>40</v>
      </c>
      <c r="B41" s="17" t="s">
        <v>41</v>
      </c>
      <c r="C41" s="18"/>
      <c r="D41" s="19"/>
      <c r="E41" s="19"/>
    </row>
    <row r="42" spans="1:5" ht="18.75" hidden="1" customHeight="1" x14ac:dyDescent="0.25">
      <c r="A42" s="13" t="s">
        <v>33</v>
      </c>
      <c r="B42" s="23" t="s">
        <v>34</v>
      </c>
      <c r="C42" s="15"/>
      <c r="D42" s="19"/>
      <c r="E42" s="19"/>
    </row>
    <row r="43" spans="1:5" ht="31.5" hidden="1" x14ac:dyDescent="0.25">
      <c r="A43" s="16" t="s">
        <v>35</v>
      </c>
      <c r="B43" s="24" t="s">
        <v>36</v>
      </c>
      <c r="C43" s="18"/>
      <c r="D43" s="19"/>
      <c r="E43" s="19"/>
    </row>
    <row r="44" spans="1:5" ht="15.75" x14ac:dyDescent="0.25">
      <c r="A44" s="16" t="s">
        <v>77</v>
      </c>
      <c r="B44" s="17" t="s">
        <v>78</v>
      </c>
      <c r="C44" s="18">
        <v>813467.46</v>
      </c>
      <c r="D44" s="18">
        <v>813467.46</v>
      </c>
      <c r="E44" s="18">
        <v>813467.46</v>
      </c>
    </row>
    <row r="45" spans="1:5" ht="15.75" x14ac:dyDescent="0.25">
      <c r="A45" s="25"/>
      <c r="B45" s="26" t="s">
        <v>32</v>
      </c>
      <c r="C45" s="15">
        <f>C6+C14+C16+C22+C26+C32+C37</f>
        <v>702049963.6099999</v>
      </c>
      <c r="D45" s="15">
        <f>D6+D14+D16+D22+D26+D32+D37</f>
        <v>525708974.94</v>
      </c>
      <c r="E45" s="15">
        <f>E6+E14+E16+E22+E26+E32+E37</f>
        <v>568096471.88</v>
      </c>
    </row>
  </sheetData>
  <mergeCells count="4">
    <mergeCell ref="A1:E1"/>
    <mergeCell ref="A2:E2"/>
    <mergeCell ref="A3:E3"/>
    <mergeCell ref="A4:E4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2024-10-31T13:28:54Z</dcterms:modified>
</cp:coreProperties>
</file>