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CFAD7917-7167-4C5E-9F38-62695A1A672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 чтение" sheetId="2" r:id="rId1"/>
  </sheets>
  <definedNames>
    <definedName name="_xlnm.Print_Area" localSheetId="0">'2 чтение'!$A$1:$E$122</definedName>
  </definedNames>
  <calcPr calcId="191029"/>
</workbook>
</file>

<file path=xl/calcChain.xml><?xml version="1.0" encoding="utf-8"?>
<calcChain xmlns="http://schemas.openxmlformats.org/spreadsheetml/2006/main">
  <c r="D117" i="2" l="1"/>
  <c r="D116" i="2" s="1"/>
  <c r="D115" i="2" s="1"/>
  <c r="E117" i="2"/>
  <c r="E116" i="2" s="1"/>
  <c r="E115" i="2" s="1"/>
  <c r="C117" i="2"/>
  <c r="C116" i="2" s="1"/>
  <c r="C115" i="2" s="1"/>
  <c r="C95" i="2"/>
  <c r="C110" i="2"/>
  <c r="C101" i="2" l="1"/>
  <c r="C100" i="2" s="1"/>
  <c r="C120" i="2" l="1"/>
  <c r="C119" i="2" s="1"/>
  <c r="E43" i="2" l="1"/>
  <c r="C106" i="2" l="1"/>
  <c r="C35" i="2" l="1"/>
  <c r="E29" i="2" l="1"/>
  <c r="C29" i="2"/>
  <c r="E26" i="2"/>
  <c r="D26" i="2"/>
  <c r="C26" i="2"/>
  <c r="E35" i="2"/>
  <c r="D35" i="2"/>
  <c r="E32" i="2"/>
  <c r="D32" i="2"/>
  <c r="C32" i="2"/>
  <c r="C77" i="2" l="1"/>
  <c r="E113" i="2" l="1"/>
  <c r="E112" i="2" s="1"/>
  <c r="E111" i="2" s="1"/>
  <c r="E104" i="2"/>
  <c r="E103" i="2" s="1"/>
  <c r="D94" i="2"/>
  <c r="D93" i="2" s="1"/>
  <c r="E94" i="2"/>
  <c r="E93" i="2" s="1"/>
  <c r="C94" i="2"/>
  <c r="C93" i="2" s="1"/>
  <c r="E98" i="2" l="1"/>
  <c r="E97" i="2" s="1"/>
  <c r="E110" i="2"/>
  <c r="E109" i="2" s="1"/>
  <c r="E108" i="2" s="1"/>
  <c r="D110" i="2"/>
  <c r="D109" i="2" s="1"/>
  <c r="D108" i="2" s="1"/>
  <c r="C109" i="2"/>
  <c r="C108" i="2" s="1"/>
  <c r="E96" i="2" l="1"/>
  <c r="D77" i="2"/>
  <c r="E77" i="2"/>
  <c r="D104" i="2" l="1"/>
  <c r="D103" i="2" s="1"/>
  <c r="D98" i="2"/>
  <c r="D97" i="2" s="1"/>
  <c r="D96" i="2" s="1"/>
  <c r="C98" i="2"/>
  <c r="C97" i="2" s="1"/>
  <c r="C104" i="2"/>
  <c r="C103" i="2" s="1"/>
  <c r="D113" i="2"/>
  <c r="D112" i="2" s="1"/>
  <c r="D111" i="2" s="1"/>
  <c r="C113" i="2"/>
  <c r="C112" i="2" s="1"/>
  <c r="C111" i="2" s="1"/>
  <c r="C96" i="2" l="1"/>
  <c r="E34" i="2"/>
  <c r="E33" i="2" s="1"/>
  <c r="E31" i="2"/>
  <c r="E30" i="2" s="1"/>
  <c r="E28" i="2"/>
  <c r="E27" i="2" s="1"/>
  <c r="E25" i="2"/>
  <c r="E24" i="2" s="1"/>
  <c r="D34" i="2"/>
  <c r="D33" i="2" s="1"/>
  <c r="D31" i="2"/>
  <c r="D30" i="2" s="1"/>
  <c r="D28" i="2"/>
  <c r="D27" i="2" s="1"/>
  <c r="D25" i="2"/>
  <c r="D24" i="2" s="1"/>
  <c r="C31" i="2"/>
  <c r="C30" i="2" s="1"/>
  <c r="C34" i="2"/>
  <c r="C33" i="2" s="1"/>
  <c r="C28" i="2"/>
  <c r="C27" i="2" s="1"/>
  <c r="C25" i="2"/>
  <c r="C24" i="2" s="1"/>
  <c r="C23" i="2" l="1"/>
  <c r="E23" i="2"/>
  <c r="E22" i="2" s="1"/>
  <c r="D23" i="2"/>
  <c r="D91" i="2"/>
  <c r="D90" i="2" s="1"/>
  <c r="D89" i="2" s="1"/>
  <c r="E91" i="2"/>
  <c r="E90" i="2" s="1"/>
  <c r="E89" i="2" s="1"/>
  <c r="C91" i="2"/>
  <c r="C90" i="2" s="1"/>
  <c r="C89" i="2" s="1"/>
  <c r="C88" i="2" s="1"/>
  <c r="C87" i="2" s="1"/>
  <c r="E81" i="2"/>
  <c r="E80" i="2" s="1"/>
  <c r="E79" i="2" s="1"/>
  <c r="D81" i="2"/>
  <c r="D80" i="2" s="1"/>
  <c r="D79" i="2" s="1"/>
  <c r="C81" i="2"/>
  <c r="C80" i="2" s="1"/>
  <c r="C79" i="2" s="1"/>
  <c r="D85" i="2"/>
  <c r="D84" i="2" s="1"/>
  <c r="D83" i="2" s="1"/>
  <c r="E85" i="2"/>
  <c r="E84" i="2" s="1"/>
  <c r="E83" i="2" s="1"/>
  <c r="C85" i="2"/>
  <c r="C84" i="2" s="1"/>
  <c r="C83" i="2" s="1"/>
  <c r="D70" i="2"/>
  <c r="D69" i="2" s="1"/>
  <c r="D68" i="2" s="1"/>
  <c r="E70" i="2"/>
  <c r="E69" i="2" s="1"/>
  <c r="E68" i="2" s="1"/>
  <c r="C70" i="2"/>
  <c r="C69" i="2" s="1"/>
  <c r="C68" i="2" s="1"/>
  <c r="D75" i="2"/>
  <c r="D74" i="2" s="1"/>
  <c r="D73" i="2" s="1"/>
  <c r="E75" i="2"/>
  <c r="E74" i="2" s="1"/>
  <c r="E73" i="2" s="1"/>
  <c r="C75" i="2"/>
  <c r="C74" i="2" s="1"/>
  <c r="C73" i="2" s="1"/>
  <c r="D65" i="2"/>
  <c r="D64" i="2" s="1"/>
  <c r="D63" i="2" s="1"/>
  <c r="E65" i="2"/>
  <c r="E64" i="2" s="1"/>
  <c r="E63" i="2" s="1"/>
  <c r="C65" i="2"/>
  <c r="C64" i="2" s="1"/>
  <c r="C63" i="2" s="1"/>
  <c r="D60" i="2"/>
  <c r="D59" i="2" s="1"/>
  <c r="E60" i="2"/>
  <c r="E59" i="2" s="1"/>
  <c r="C60" i="2"/>
  <c r="C59" i="2" s="1"/>
  <c r="E57" i="2"/>
  <c r="E56" i="2" s="1"/>
  <c r="D57" i="2"/>
  <c r="D56" i="2" s="1"/>
  <c r="C57" i="2"/>
  <c r="C56" i="2" s="1"/>
  <c r="E54" i="2"/>
  <c r="E53" i="2" s="1"/>
  <c r="D54" i="2"/>
  <c r="D53" i="2" s="1"/>
  <c r="C54" i="2"/>
  <c r="C53" i="2" s="1"/>
  <c r="E49" i="2"/>
  <c r="E48" i="2" s="1"/>
  <c r="D49" i="2"/>
  <c r="D48" i="2" s="1"/>
  <c r="C49" i="2"/>
  <c r="C48" i="2" s="1"/>
  <c r="E46" i="2"/>
  <c r="E45" i="2" s="1"/>
  <c r="D46" i="2"/>
  <c r="D45" i="2" s="1"/>
  <c r="C46" i="2"/>
  <c r="C45" i="2" s="1"/>
  <c r="E42" i="2"/>
  <c r="E41" i="2" s="1"/>
  <c r="D42" i="2"/>
  <c r="D41" i="2" s="1"/>
  <c r="C42" i="2"/>
  <c r="C41" i="2" s="1"/>
  <c r="E38" i="2"/>
  <c r="E37" i="2" s="1"/>
  <c r="E36" i="2" s="1"/>
  <c r="D38" i="2"/>
  <c r="D37" i="2" s="1"/>
  <c r="D36" i="2" s="1"/>
  <c r="C38" i="2"/>
  <c r="C37" i="2" s="1"/>
  <c r="C36" i="2" s="1"/>
  <c r="E17" i="2"/>
  <c r="D17" i="2"/>
  <c r="C17" i="2"/>
  <c r="E19" i="2"/>
  <c r="D19" i="2"/>
  <c r="C19" i="2"/>
  <c r="E15" i="2"/>
  <c r="D15" i="2"/>
  <c r="C15" i="2"/>
  <c r="E13" i="2"/>
  <c r="D13" i="2"/>
  <c r="C13" i="2"/>
  <c r="E11" i="2"/>
  <c r="D11" i="2"/>
  <c r="C11" i="2"/>
  <c r="E9" i="2"/>
  <c r="D9" i="2"/>
  <c r="C9" i="2"/>
  <c r="D88" i="2" l="1"/>
  <c r="D87" i="2" s="1"/>
  <c r="E88" i="2"/>
  <c r="E87" i="2" s="1"/>
  <c r="E8" i="2"/>
  <c r="E21" i="2"/>
  <c r="D8" i="2"/>
  <c r="D7" i="2" s="1"/>
  <c r="E44" i="2"/>
  <c r="E40" i="2" s="1"/>
  <c r="E7" i="2"/>
  <c r="D67" i="2"/>
  <c r="E52" i="2"/>
  <c r="E51" i="2" s="1"/>
  <c r="E78" i="2"/>
  <c r="C44" i="2"/>
  <c r="C40" i="2" s="1"/>
  <c r="D78" i="2"/>
  <c r="C8" i="2"/>
  <c r="C7" i="2" s="1"/>
  <c r="C78" i="2"/>
  <c r="D44" i="2"/>
  <c r="D40" i="2" s="1"/>
  <c r="C52" i="2"/>
  <c r="C51" i="2" s="1"/>
  <c r="D52" i="2"/>
  <c r="D51" i="2" s="1"/>
  <c r="C67" i="2"/>
  <c r="D22" i="2"/>
  <c r="D21" i="2"/>
  <c r="E67" i="2"/>
  <c r="E6" i="2" l="1"/>
  <c r="E122" i="2" s="1"/>
  <c r="D6" i="2"/>
  <c r="D122" i="2" s="1"/>
  <c r="C22" i="2" l="1"/>
  <c r="C21" i="2"/>
  <c r="C6" i="2" l="1"/>
  <c r="C122" i="2" s="1"/>
</calcChain>
</file>

<file path=xl/sharedStrings.xml><?xml version="1.0" encoding="utf-8"?>
<sst xmlns="http://schemas.openxmlformats.org/spreadsheetml/2006/main" count="242" uniqueCount="214">
  <si>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</si>
  <si>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</si>
  <si>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</si>
  <si>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</si>
  <si>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</si>
  <si>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</si>
  <si>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</si>
  <si>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</si>
  <si>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</si>
  <si>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</si>
  <si>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</si>
  <si>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</si>
  <si>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</si>
  <si>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</si>
  <si>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</si>
  <si>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</si>
  <si>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</si>
  <si>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</si>
  <si>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</si>
  <si>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</si>
  <si>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</si>
  <si>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</si>
  <si>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</si>
  <si>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</si>
  <si>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</si>
  <si>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</si>
  <si>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</si>
  <si>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</si>
  <si>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</si>
  <si>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</si>
  <si>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</si>
  <si>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</si>
  <si>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</si>
  <si>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</si>
  <si>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</si>
  <si>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</si>
  <si>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</si>
  <si>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</si>
  <si>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</si>
  <si>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</si>
  <si>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Дотации бюджетам городских поселений на поддержку мер по обеспечению сбалансированности бюджетов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</si>
  <si>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</si>
  <si>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</si>
  <si>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</si>
  <si>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</si>
  <si>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</si>
  <si>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</si>
  <si>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</si>
  <si>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</si>
  <si>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</si>
  <si>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</si>
  <si>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</si>
  <si>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</si>
  <si>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</si>
  <si>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</si>
  <si>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</si>
  <si>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</si>
  <si>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</si>
  <si>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</si>
  <si>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</si>
  <si>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</si>
  <si>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</si>
  <si>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</si>
  <si>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</si>
  <si>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</si>
  <si>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</si>
  <si>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</si>
  <si>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</si>
  <si>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</si>
  <si>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</si>
  <si>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</si>
  <si>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</si>
  <si>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</si>
  <si>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</si>
  <si>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</si>
  <si>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</si>
  <si>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</si>
  <si>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</si>
  <si>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</si>
  <si>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</si>
  <si>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</si>
  <si>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</si>
  <si>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</si>
  <si>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</si>
  <si>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</si>
  <si>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</si>
  <si>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</si>
  <si>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</si>
  <si>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</si>
  <si>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</si>
  <si>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</si>
  <si>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</si>
  <si>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</si>
  <si>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</si>
  <si>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</si>
  <si>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</si>
  <si>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</si>
  <si>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</si>
  <si>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</si>
  <si>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</si>
  <si>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</si>
  <si>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</si>
  <si>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</si>
  <si>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</si>
  <si>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</si>
  <si>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</si>
  <si>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</si>
  <si>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</si>
  <si>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</si>
  <si>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</si>
  <si>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</si>
  <si>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</si>
  <si>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</si>
  <si>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</si>
  <si>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</si>
  <si>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</si>
  <si>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</si>
  <si>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</si>
  <si>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</si>
  <si>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</si>
  <si>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</si>
  <si>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</si>
  <si>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</si>
  <si>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</si>
  <si>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</si>
  <si>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</si>
  <si>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</si>
  <si>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</si>
  <si>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</si>
  <si>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</si>
  <si>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</si>
  <si>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</si>
  <si>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</si>
  <si>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</si>
  <si>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</si>
  <si>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</si>
  <si>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</si>
  <si>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</si>
  <si>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</si>
  <si>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</si>
  <si>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</si>
  <si>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</si>
  <si>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</si>
  <si>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</si>
  <si>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</si>
  <si>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</si>
  <si>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</si>
  <si>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</si>
  <si>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</si>
  <si>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</si>
  <si>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</si>
  <si>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</si>
  <si>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</si>
  <si>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</si>
  <si>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</si>
  <si>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</si>
  <si>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</si>
  <si>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</si>
  <si>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</si>
  <si>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</si>
  <si>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</si>
  <si>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</si>
  <si>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</si>
  <si>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</si>
  <si>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</si>
  <si>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</si>
  <si>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</si>
  <si>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</si>
  <si>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</si>
  <si>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</si>
  <si>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</si>
  <si>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</si>
  <si>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</si>
  <si>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</si>
  <si>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</si>
  <si>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</si>
  <si>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</si>
  <si>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</si>
  <si>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</si>
  <si>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</si>
  <si>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</si>
  <si>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</si>
  <si>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Доходы бюджета Приволжского городского поселения по кодам классификации доходов бюджетов                                                     на 2024 год и на плановый период 2025 и 2026 годов</t>
  </si>
  <si>
    <t>192 1 11 05035 13 0000 120</t>
  </si>
  <si>
    <t>192 1 13 01995 13 0001 130</t>
  </si>
  <si>
    <t xml:space="preserve">192 1 13 02065 13 0000 130
</t>
  </si>
  <si>
    <t>Единица измерения: руб.</t>
  </si>
  <si>
    <t xml:space="preserve">Приложение 2                                                                                                    к решению Совета  Приволжского городского поселения 
от 21.12.2023 № 55
«О бюджете Приволжского городского поселения на 2024 год и плановый период 2025 и 2026 годов» 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</si>
  <si>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</si>
  <si>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</si>
  <si>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</si>
  <si>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</si>
  <si>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</si>
  <si>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</si>
  <si>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</si>
  <si>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</si>
  <si>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</si>
  <si>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</si>
  <si>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</si>
  <si>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</si>
  <si>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</si>
  <si>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>192 2 02 25299 13 0000 150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</si>
  <si>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</si>
  <si>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000 2 02 25299 00 0000 150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</si>
  <si>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</si>
  <si>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000 2 02 25299 13 0000 150</t>
  </si>
  <si>
    <t xml:space="preserve">000 2 02 40000 00 0000 150
</t>
  </si>
  <si>
    <t>Иные межбюджетные трансферты</t>
  </si>
  <si>
    <t xml:space="preserve">000 2 02 49999 00 0000 150
</t>
  </si>
  <si>
    <t>Прочие межбюджетные трансферты, передаваемые бюджетам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</si>
  <si>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</si>
  <si>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</si>
  <si>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</si>
  <si>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>(в редакции решения Совета от 24.07.2024 № 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</si>
</sst>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8" fillId="2" borderId="0" xfId="0" applyFont="1" applyFill="1"/>
    <xf numFmtId="0" fontId="7" fillId="2" borderId="0" xfId="0" applyFont="1" applyFill="1"/>
    <xf numFmtId="0" fontId="0" fillId="2" borderId="0" xfId="0" applyFill="1" applyAlignment="1">
      <alignment horizontal="center"/>
    </xf>
    <xf numFmtId="0" fontId="11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2" fillId="0" borderId="2" xfId="0" applyFont="1" applyFill="1" applyBorder="1" applyAlignment="1">
      <alignment horizontal="right" wrapText="1"/>
    </xf>
    <xf numFmtId="0" fontId="8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2"/>
  <sheetViews>
    <sheetView tabSelected="1" zoomScaleNormal="100" workbookViewId="0">
      <selection activeCell="B7" sqref="B7"/>
    </sheetView>
  </sheetViews>
  <sheetFormatPr defaultRowHeight="15" x14ac:dyDescent="0.25"/>
  <cols>
    <col min="1" max="1" width="30.85546875" style="1" customWidth="1"/>
    <col min="2" max="2" width="47.7109375" style="3" customWidth="1"/>
    <col min="3" max="3" width="19.7109375" style="4" customWidth="1"/>
    <col min="4" max="4" width="19.28515625" style="4" customWidth="1"/>
    <col min="5" max="5" width="19" style="5" customWidth="1"/>
    <col min="6" max="6" width="12.140625" style="1" customWidth="1"/>
    <col min="7" max="16384" width="9.140625" style="1"/>
  </cols>
  <sheetData>
    <row r="1" spans="1:5" ht="87.75" customHeight="1" x14ac:dyDescent="0.25">
      <c r="A1" s="6"/>
      <c r="B1" s="6"/>
      <c r="C1" s="7" t="s">
        <v>187</v>
      </c>
      <c r="D1" s="7"/>
      <c r="E1" s="7"/>
    </row>
    <row r="2" spans="1:5" ht="39.75" customHeight="1" x14ac:dyDescent="0.3">
      <c r="A2" s="8" t="s">
        <v>182</v>
      </c>
      <c r="B2" s="9"/>
      <c r="C2" s="10"/>
      <c r="D2" s="11"/>
      <c r="E2" s="11"/>
    </row>
    <row r="3" spans="1:5" ht="18" customHeight="1" x14ac:dyDescent="0.25">
      <c r="A3" s="12" t="s">
        <v>213</v>
      </c>
      <c r="B3" s="13"/>
      <c r="C3" s="13"/>
      <c r="D3" s="13"/>
      <c r="E3" s="13"/>
    </row>
    <row r="4" spans="1:5" ht="15" customHeight="1" x14ac:dyDescent="0.25">
      <c r="A4" s="14" t="s">
        <v>186</v>
      </c>
      <c r="B4" s="15"/>
      <c r="C4" s="15"/>
      <c r="D4" s="15"/>
      <c r="E4" s="15"/>
    </row>
    <row r="5" spans="1:5" ht="47.25" x14ac:dyDescent="0.25">
      <c r="A5" s="16" t="s">
        <v>0</v>
      </c>
      <c r="B5" s="16" t="s">
        <v>1</v>
      </c>
      <c r="C5" s="17" t="s">
        <v>155</v>
      </c>
      <c r="D5" s="17" t="s">
        <v>168</v>
      </c>
      <c r="E5" s="17" t="s">
        <v>181</v>
      </c>
    </row>
    <row r="6" spans="1:5" ht="31.5" x14ac:dyDescent="0.25">
      <c r="A6" s="18" t="s">
        <v>2</v>
      </c>
      <c r="B6" s="18" t="s">
        <v>3</v>
      </c>
      <c r="C6" s="19">
        <f>C7+C21+C40+C51+C67+C78+C36</f>
        <v>112526240.86</v>
      </c>
      <c r="D6" s="19">
        <f>D7+D21+D40+D51+D67+D78+D36</f>
        <v>117815974.94</v>
      </c>
      <c r="E6" s="19">
        <f>E7+E21+E40+E51+E67+E78+E36</f>
        <v>124450499.94</v>
      </c>
    </row>
    <row r="7" spans="1:5" ht="15.75" x14ac:dyDescent="0.25">
      <c r="A7" s="18" t="s">
        <v>4</v>
      </c>
      <c r="B7" s="18" t="s">
        <v>5</v>
      </c>
      <c r="C7" s="19">
        <f t="shared" ref="C7:E7" si="0">SUM(C8)</f>
        <v>94942300</v>
      </c>
      <c r="D7" s="19">
        <f t="shared" si="0"/>
        <v>100688450</v>
      </c>
      <c r="E7" s="19">
        <f t="shared" si="0"/>
        <v>107375950</v>
      </c>
    </row>
    <row r="8" spans="1:5" ht="23.25" customHeight="1" x14ac:dyDescent="0.25">
      <c r="A8" s="20" t="s">
        <v>6</v>
      </c>
      <c r="B8" s="20" t="s">
        <v>7</v>
      </c>
      <c r="C8" s="21">
        <f t="shared" ref="C8:E8" si="1">SUM(C9+C11+C13+C15+C17+C19)</f>
        <v>94942300</v>
      </c>
      <c r="D8" s="21">
        <f t="shared" si="1"/>
        <v>100688450</v>
      </c>
      <c r="E8" s="21">
        <f t="shared" si="1"/>
        <v>107375950</v>
      </c>
    </row>
    <row r="9" spans="1:5" ht="156.75" customHeight="1" x14ac:dyDescent="0.25">
      <c r="A9" s="20" t="s">
        <v>63</v>
      </c>
      <c r="B9" s="20" t="s">
        <v>188</v>
      </c>
      <c r="C9" s="21">
        <f>C10</f>
        <v>90400000</v>
      </c>
      <c r="D9" s="21">
        <f>D10</f>
        <v>95900000</v>
      </c>
      <c r="E9" s="22">
        <f>E10</f>
        <v>102300000</v>
      </c>
    </row>
    <row r="10" spans="1:5" ht="166.5" customHeight="1" x14ac:dyDescent="0.25">
      <c r="A10" s="20" t="s">
        <v>8</v>
      </c>
      <c r="B10" s="20" t="s">
        <v>188</v>
      </c>
      <c r="C10" s="21">
        <v>90400000</v>
      </c>
      <c r="D10" s="21">
        <v>95900000</v>
      </c>
      <c r="E10" s="22">
        <v>102300000</v>
      </c>
    </row>
    <row r="11" spans="1:5" ht="174.75" customHeight="1" x14ac:dyDescent="0.25">
      <c r="A11" s="20" t="s">
        <v>64</v>
      </c>
      <c r="B11" s="20" t="s">
        <v>65</v>
      </c>
      <c r="C11" s="21">
        <f>C12</f>
        <v>2205000</v>
      </c>
      <c r="D11" s="21">
        <f>D12</f>
        <v>2340000</v>
      </c>
      <c r="E11" s="22">
        <f>E12</f>
        <v>2497000</v>
      </c>
    </row>
    <row r="12" spans="1:5" ht="143.25" customHeight="1" x14ac:dyDescent="0.25">
      <c r="A12" s="20" t="s">
        <v>9</v>
      </c>
      <c r="B12" s="20" t="s">
        <v>65</v>
      </c>
      <c r="C12" s="21">
        <v>2205000</v>
      </c>
      <c r="D12" s="21">
        <v>2340000</v>
      </c>
      <c r="E12" s="22">
        <v>2497000</v>
      </c>
    </row>
    <row r="13" spans="1:5" ht="66.75" customHeight="1" x14ac:dyDescent="0.25">
      <c r="A13" s="20" t="s">
        <v>66</v>
      </c>
      <c r="B13" s="20" t="s">
        <v>189</v>
      </c>
      <c r="C13" s="21">
        <f>C14</f>
        <v>514350</v>
      </c>
      <c r="D13" s="21">
        <f>D14</f>
        <v>545850</v>
      </c>
      <c r="E13" s="22">
        <f>E14</f>
        <v>582300</v>
      </c>
    </row>
    <row r="14" spans="1:5" ht="66" customHeight="1" x14ac:dyDescent="0.25">
      <c r="A14" s="20" t="s">
        <v>10</v>
      </c>
      <c r="B14" s="20" t="s">
        <v>189</v>
      </c>
      <c r="C14" s="21">
        <v>514350</v>
      </c>
      <c r="D14" s="21">
        <v>545850</v>
      </c>
      <c r="E14" s="22">
        <v>582300</v>
      </c>
    </row>
    <row r="15" spans="1:5" ht="212.25" customHeight="1" x14ac:dyDescent="0.25">
      <c r="A15" s="20" t="s">
        <v>154</v>
      </c>
      <c r="B15" s="20" t="s">
        <v>190</v>
      </c>
      <c r="C15" s="21">
        <f>C16</f>
        <v>581850</v>
      </c>
      <c r="D15" s="21">
        <f>D16</f>
        <v>617400</v>
      </c>
      <c r="E15" s="22">
        <f>E16</f>
        <v>658800</v>
      </c>
    </row>
    <row r="16" spans="1:5" ht="189" customHeight="1" x14ac:dyDescent="0.25">
      <c r="A16" s="20" t="s">
        <v>153</v>
      </c>
      <c r="B16" s="20" t="s">
        <v>190</v>
      </c>
      <c r="C16" s="21">
        <v>581850</v>
      </c>
      <c r="D16" s="21">
        <v>617400</v>
      </c>
      <c r="E16" s="22">
        <v>658800</v>
      </c>
    </row>
    <row r="17" spans="1:5" ht="122.25" customHeight="1" x14ac:dyDescent="0.25">
      <c r="A17" s="20" t="s">
        <v>171</v>
      </c>
      <c r="B17" s="20" t="s">
        <v>172</v>
      </c>
      <c r="C17" s="21">
        <f>C18</f>
        <v>1106550</v>
      </c>
      <c r="D17" s="21">
        <f>D18</f>
        <v>1145700</v>
      </c>
      <c r="E17" s="22">
        <f>E18</f>
        <v>1192500</v>
      </c>
    </row>
    <row r="18" spans="1:5" ht="138" customHeight="1" x14ac:dyDescent="0.25">
      <c r="A18" s="20" t="s">
        <v>169</v>
      </c>
      <c r="B18" s="20" t="s">
        <v>170</v>
      </c>
      <c r="C18" s="21">
        <v>1106550</v>
      </c>
      <c r="D18" s="21">
        <v>1145700</v>
      </c>
      <c r="E18" s="22">
        <v>1192500</v>
      </c>
    </row>
    <row r="19" spans="1:5" ht="94.5" customHeight="1" x14ac:dyDescent="0.25">
      <c r="A19" s="20" t="s">
        <v>173</v>
      </c>
      <c r="B19" s="20" t="s">
        <v>174</v>
      </c>
      <c r="C19" s="21">
        <f>C20</f>
        <v>134550</v>
      </c>
      <c r="D19" s="21">
        <f>D20</f>
        <v>139500</v>
      </c>
      <c r="E19" s="22">
        <f>E20</f>
        <v>145350</v>
      </c>
    </row>
    <row r="20" spans="1:5" ht="93.75" customHeight="1" x14ac:dyDescent="0.25">
      <c r="A20" s="20" t="s">
        <v>175</v>
      </c>
      <c r="B20" s="20" t="s">
        <v>174</v>
      </c>
      <c r="C20" s="21">
        <v>134550</v>
      </c>
      <c r="D20" s="21">
        <v>139500</v>
      </c>
      <c r="E20" s="22">
        <v>145350</v>
      </c>
    </row>
    <row r="21" spans="1:5" ht="49.5" customHeight="1" x14ac:dyDescent="0.25">
      <c r="A21" s="18" t="s">
        <v>11</v>
      </c>
      <c r="B21" s="18" t="s">
        <v>146</v>
      </c>
      <c r="C21" s="19">
        <f t="shared" ref="C21:E21" si="2">SUM(C23)</f>
        <v>2608000</v>
      </c>
      <c r="D21" s="19">
        <f t="shared" si="2"/>
        <v>2724410</v>
      </c>
      <c r="E21" s="19">
        <f t="shared" si="2"/>
        <v>2769900</v>
      </c>
    </row>
    <row r="22" spans="1:5" ht="50.25" customHeight="1" x14ac:dyDescent="0.25">
      <c r="A22" s="20" t="s">
        <v>67</v>
      </c>
      <c r="B22" s="20" t="s">
        <v>68</v>
      </c>
      <c r="C22" s="21">
        <f>SUM(C23)</f>
        <v>2608000</v>
      </c>
      <c r="D22" s="21">
        <f t="shared" ref="D22:E22" si="3">SUM(D23)</f>
        <v>2724410</v>
      </c>
      <c r="E22" s="21">
        <f t="shared" si="3"/>
        <v>2769900</v>
      </c>
    </row>
    <row r="23" spans="1:5" ht="0.75" customHeight="1" x14ac:dyDescent="0.25">
      <c r="A23" s="20" t="s">
        <v>176</v>
      </c>
      <c r="B23" s="20" t="s">
        <v>68</v>
      </c>
      <c r="C23" s="21">
        <f>C24+C27+C30+C33</f>
        <v>2608000</v>
      </c>
      <c r="D23" s="21">
        <f t="shared" ref="D23" si="4">D24+D27+D30+D33</f>
        <v>2724410</v>
      </c>
      <c r="E23" s="21">
        <f t="shared" ref="E23" si="5">E24+E27+E30+E33</f>
        <v>2769900</v>
      </c>
    </row>
    <row r="24" spans="1:5" ht="111" customHeight="1" x14ac:dyDescent="0.25">
      <c r="A24" s="20" t="s">
        <v>69</v>
      </c>
      <c r="B24" s="20" t="s">
        <v>70</v>
      </c>
      <c r="C24" s="21">
        <f>SUM(C25)</f>
        <v>1360200</v>
      </c>
      <c r="D24" s="21">
        <f>D25</f>
        <v>1417400</v>
      </c>
      <c r="E24" s="21">
        <f>E25</f>
        <v>1442800</v>
      </c>
    </row>
    <row r="25" spans="1:5" ht="161.25" customHeight="1" x14ac:dyDescent="0.25">
      <c r="A25" s="20" t="s">
        <v>71</v>
      </c>
      <c r="B25" s="20" t="s">
        <v>52</v>
      </c>
      <c r="C25" s="21">
        <f>SUM(C26)</f>
        <v>1360200</v>
      </c>
      <c r="D25" s="21">
        <f>D26</f>
        <v>1417400</v>
      </c>
      <c r="E25" s="21">
        <f>E26</f>
        <v>1442800</v>
      </c>
    </row>
    <row r="26" spans="1:5" ht="180" customHeight="1" x14ac:dyDescent="0.25">
      <c r="A26" s="20" t="s">
        <v>177</v>
      </c>
      <c r="B26" s="20" t="s">
        <v>52</v>
      </c>
      <c r="C26" s="21">
        <f>1037570+322630</f>
        <v>1360200</v>
      </c>
      <c r="D26" s="21">
        <f>1113720+303680</f>
        <v>1417400</v>
      </c>
      <c r="E26" s="21">
        <f>1113720+329080</f>
        <v>1442800</v>
      </c>
    </row>
    <row r="27" spans="1:5" ht="139.5" customHeight="1" x14ac:dyDescent="0.25">
      <c r="A27" s="20" t="s">
        <v>72</v>
      </c>
      <c r="B27" s="20" t="s">
        <v>74</v>
      </c>
      <c r="C27" s="21">
        <f>SUM(C28)</f>
        <v>6500</v>
      </c>
      <c r="D27" s="21">
        <f>D28</f>
        <v>7410</v>
      </c>
      <c r="E27" s="21">
        <f>E28</f>
        <v>7700</v>
      </c>
    </row>
    <row r="28" spans="1:5" ht="197.25" customHeight="1" x14ac:dyDescent="0.25">
      <c r="A28" s="20" t="s">
        <v>73</v>
      </c>
      <c r="B28" s="20" t="s">
        <v>53</v>
      </c>
      <c r="C28" s="21">
        <f>SUM(C29)</f>
        <v>6500</v>
      </c>
      <c r="D28" s="21">
        <f>D29</f>
        <v>7410</v>
      </c>
      <c r="E28" s="21">
        <f>E29</f>
        <v>7700</v>
      </c>
    </row>
    <row r="29" spans="1:5" ht="201" customHeight="1" x14ac:dyDescent="0.25">
      <c r="A29" s="20" t="s">
        <v>180</v>
      </c>
      <c r="B29" s="20" t="s">
        <v>53</v>
      </c>
      <c r="C29" s="21">
        <f>7090-590</f>
        <v>6500</v>
      </c>
      <c r="D29" s="21">
        <v>7410</v>
      </c>
      <c r="E29" s="21">
        <f>7410+290</f>
        <v>7700</v>
      </c>
    </row>
    <row r="30" spans="1:5" ht="120.75" customHeight="1" x14ac:dyDescent="0.25">
      <c r="A30" s="20" t="s">
        <v>75</v>
      </c>
      <c r="B30" s="20" t="s">
        <v>76</v>
      </c>
      <c r="C30" s="21">
        <f t="shared" ref="C30:E31" si="6">C31</f>
        <v>1410300</v>
      </c>
      <c r="D30" s="21">
        <f t="shared" si="6"/>
        <v>1475800</v>
      </c>
      <c r="E30" s="21">
        <f t="shared" si="6"/>
        <v>1502700</v>
      </c>
    </row>
    <row r="31" spans="1:5" ht="189.75" customHeight="1" x14ac:dyDescent="0.25">
      <c r="A31" s="20" t="s">
        <v>77</v>
      </c>
      <c r="B31" s="20" t="s">
        <v>54</v>
      </c>
      <c r="C31" s="21">
        <f t="shared" si="6"/>
        <v>1410300</v>
      </c>
      <c r="D31" s="21">
        <f t="shared" si="6"/>
        <v>1475800</v>
      </c>
      <c r="E31" s="21">
        <f t="shared" si="6"/>
        <v>1502700</v>
      </c>
    </row>
    <row r="32" spans="1:5" ht="179.25" customHeight="1" x14ac:dyDescent="0.25">
      <c r="A32" s="20" t="s">
        <v>179</v>
      </c>
      <c r="B32" s="20" t="s">
        <v>54</v>
      </c>
      <c r="C32" s="21">
        <f>1266050+144250</f>
        <v>1410300</v>
      </c>
      <c r="D32" s="21">
        <f>1344730+131070</f>
        <v>1475800</v>
      </c>
      <c r="E32" s="21">
        <f>1344730+157970</f>
        <v>1502700</v>
      </c>
    </row>
    <row r="33" spans="1:5" ht="119.25" customHeight="1" x14ac:dyDescent="0.25">
      <c r="A33" s="20" t="s">
        <v>78</v>
      </c>
      <c r="B33" s="20" t="s">
        <v>79</v>
      </c>
      <c r="C33" s="21">
        <f>SUM(C34)</f>
        <v>-169000</v>
      </c>
      <c r="D33" s="21">
        <f>D34</f>
        <v>-176200</v>
      </c>
      <c r="E33" s="21">
        <f>E34</f>
        <v>-183300</v>
      </c>
    </row>
    <row r="34" spans="1:5" ht="174" customHeight="1" x14ac:dyDescent="0.25">
      <c r="A34" s="20" t="s">
        <v>80</v>
      </c>
      <c r="B34" s="20" t="s">
        <v>55</v>
      </c>
      <c r="C34" s="21">
        <f>SUM(C35)</f>
        <v>-169000</v>
      </c>
      <c r="D34" s="21">
        <f>D35</f>
        <v>-176200</v>
      </c>
      <c r="E34" s="21">
        <f>E35</f>
        <v>-183300</v>
      </c>
    </row>
    <row r="35" spans="1:5" ht="178.5" customHeight="1" x14ac:dyDescent="0.25">
      <c r="A35" s="20" t="s">
        <v>178</v>
      </c>
      <c r="B35" s="20" t="s">
        <v>55</v>
      </c>
      <c r="C35" s="21">
        <f>-135880-33120</f>
        <v>-169000</v>
      </c>
      <c r="D35" s="21">
        <f>-137150+(-39050)</f>
        <v>-176200</v>
      </c>
      <c r="E35" s="21">
        <f>-137150+(-46150)</f>
        <v>-183300</v>
      </c>
    </row>
    <row r="36" spans="1:5" ht="15.75" x14ac:dyDescent="0.25">
      <c r="A36" s="18" t="s">
        <v>60</v>
      </c>
      <c r="B36" s="18" t="s">
        <v>61</v>
      </c>
      <c r="C36" s="19">
        <f t="shared" ref="C36:E36" si="7">SUM(C37)</f>
        <v>9500</v>
      </c>
      <c r="D36" s="19">
        <f t="shared" si="7"/>
        <v>9500</v>
      </c>
      <c r="E36" s="19">
        <f t="shared" si="7"/>
        <v>10000</v>
      </c>
    </row>
    <row r="37" spans="1:5" ht="19.5" customHeight="1" x14ac:dyDescent="0.25">
      <c r="A37" s="20" t="s">
        <v>81</v>
      </c>
      <c r="B37" s="20" t="s">
        <v>82</v>
      </c>
      <c r="C37" s="21">
        <f t="shared" ref="C37:E37" si="8">SUM(C38)</f>
        <v>9500</v>
      </c>
      <c r="D37" s="21">
        <f t="shared" si="8"/>
        <v>9500</v>
      </c>
      <c r="E37" s="21">
        <f t="shared" si="8"/>
        <v>10000</v>
      </c>
    </row>
    <row r="38" spans="1:5" ht="20.25" customHeight="1" x14ac:dyDescent="0.25">
      <c r="A38" s="20" t="s">
        <v>83</v>
      </c>
      <c r="B38" s="20" t="s">
        <v>82</v>
      </c>
      <c r="C38" s="21">
        <f>C39</f>
        <v>9500</v>
      </c>
      <c r="D38" s="21">
        <f>D39</f>
        <v>9500</v>
      </c>
      <c r="E38" s="22">
        <f>E39</f>
        <v>10000</v>
      </c>
    </row>
    <row r="39" spans="1:5" ht="78.75" x14ac:dyDescent="0.25">
      <c r="A39" s="20" t="s">
        <v>62</v>
      </c>
      <c r="B39" s="20" t="s">
        <v>191</v>
      </c>
      <c r="C39" s="21">
        <v>9500</v>
      </c>
      <c r="D39" s="21">
        <v>9500</v>
      </c>
      <c r="E39" s="22">
        <v>10000</v>
      </c>
    </row>
    <row r="40" spans="1:5" ht="18" customHeight="1" x14ac:dyDescent="0.25">
      <c r="A40" s="18" t="s">
        <v>12</v>
      </c>
      <c r="B40" s="18" t="s">
        <v>13</v>
      </c>
      <c r="C40" s="19">
        <f t="shared" ref="C40" si="9">C41+C44</f>
        <v>7508000</v>
      </c>
      <c r="D40" s="19">
        <f t="shared" ref="D40:E40" si="10">D41+D44</f>
        <v>7747000</v>
      </c>
      <c r="E40" s="19">
        <f t="shared" si="10"/>
        <v>7669650</v>
      </c>
    </row>
    <row r="41" spans="1:5" ht="18" customHeight="1" x14ac:dyDescent="0.25">
      <c r="A41" s="20" t="s">
        <v>84</v>
      </c>
      <c r="B41" s="20" t="s">
        <v>85</v>
      </c>
      <c r="C41" s="21">
        <f t="shared" ref="C41:E41" si="11">SUM(C42)</f>
        <v>3586000</v>
      </c>
      <c r="D41" s="21">
        <f t="shared" si="11"/>
        <v>3652000</v>
      </c>
      <c r="E41" s="21">
        <f t="shared" si="11"/>
        <v>3574650</v>
      </c>
    </row>
    <row r="42" spans="1:5" ht="62.25" customHeight="1" x14ac:dyDescent="0.25">
      <c r="A42" s="20" t="s">
        <v>86</v>
      </c>
      <c r="B42" s="20" t="s">
        <v>87</v>
      </c>
      <c r="C42" s="21">
        <f>C43</f>
        <v>3586000</v>
      </c>
      <c r="D42" s="21">
        <f>D43</f>
        <v>3652000</v>
      </c>
      <c r="E42" s="22">
        <f>E43</f>
        <v>3574650</v>
      </c>
    </row>
    <row r="43" spans="1:5" ht="65.25" customHeight="1" x14ac:dyDescent="0.25">
      <c r="A43" s="20" t="s">
        <v>14</v>
      </c>
      <c r="B43" s="20" t="s">
        <v>87</v>
      </c>
      <c r="C43" s="21">
        <v>3586000</v>
      </c>
      <c r="D43" s="21">
        <v>3652000</v>
      </c>
      <c r="E43" s="22">
        <f>3720000-145350</f>
        <v>3574650</v>
      </c>
    </row>
    <row r="44" spans="1:5" ht="15.75" x14ac:dyDescent="0.25">
      <c r="A44" s="20" t="s">
        <v>88</v>
      </c>
      <c r="B44" s="20" t="s">
        <v>15</v>
      </c>
      <c r="C44" s="21">
        <f t="shared" ref="C44" si="12">SUM(C45+C48)</f>
        <v>3922000</v>
      </c>
      <c r="D44" s="21">
        <f t="shared" ref="D44:E44" si="13">SUM(D45+D48)</f>
        <v>4095000</v>
      </c>
      <c r="E44" s="21">
        <f t="shared" si="13"/>
        <v>4095000</v>
      </c>
    </row>
    <row r="45" spans="1:5" ht="18.75" customHeight="1" x14ac:dyDescent="0.25">
      <c r="A45" s="20" t="s">
        <v>89</v>
      </c>
      <c r="B45" s="20" t="s">
        <v>90</v>
      </c>
      <c r="C45" s="21">
        <f t="shared" ref="C45:E45" si="14">SUM(C46)</f>
        <v>2332000</v>
      </c>
      <c r="D45" s="21">
        <f t="shared" si="14"/>
        <v>2505000</v>
      </c>
      <c r="E45" s="21">
        <f t="shared" si="14"/>
        <v>2505000</v>
      </c>
    </row>
    <row r="46" spans="1:5" ht="47.25" x14ac:dyDescent="0.25">
      <c r="A46" s="20" t="s">
        <v>92</v>
      </c>
      <c r="B46" s="20" t="s">
        <v>91</v>
      </c>
      <c r="C46" s="21">
        <f>C47</f>
        <v>2332000</v>
      </c>
      <c r="D46" s="21">
        <f>D47</f>
        <v>2505000</v>
      </c>
      <c r="E46" s="22">
        <f>E47</f>
        <v>2505000</v>
      </c>
    </row>
    <row r="47" spans="1:5" ht="47.25" x14ac:dyDescent="0.25">
      <c r="A47" s="20" t="s">
        <v>17</v>
      </c>
      <c r="B47" s="20" t="s">
        <v>91</v>
      </c>
      <c r="C47" s="21">
        <v>2332000</v>
      </c>
      <c r="D47" s="21">
        <v>2505000</v>
      </c>
      <c r="E47" s="22">
        <v>2505000</v>
      </c>
    </row>
    <row r="48" spans="1:5" ht="18.75" customHeight="1" x14ac:dyDescent="0.25">
      <c r="A48" s="20" t="s">
        <v>93</v>
      </c>
      <c r="B48" s="20" t="s">
        <v>94</v>
      </c>
      <c r="C48" s="21">
        <f t="shared" ref="C48:E48" si="15">SUM(C49)</f>
        <v>1590000</v>
      </c>
      <c r="D48" s="21">
        <f t="shared" si="15"/>
        <v>1590000</v>
      </c>
      <c r="E48" s="21">
        <f t="shared" si="15"/>
        <v>1590000</v>
      </c>
    </row>
    <row r="49" spans="1:5" ht="62.25" customHeight="1" x14ac:dyDescent="0.25">
      <c r="A49" s="20" t="s">
        <v>95</v>
      </c>
      <c r="B49" s="20" t="s">
        <v>96</v>
      </c>
      <c r="C49" s="21">
        <f>C50</f>
        <v>1590000</v>
      </c>
      <c r="D49" s="21">
        <f>D50</f>
        <v>1590000</v>
      </c>
      <c r="E49" s="22">
        <f>E50</f>
        <v>1590000</v>
      </c>
    </row>
    <row r="50" spans="1:5" ht="64.5" customHeight="1" x14ac:dyDescent="0.25">
      <c r="A50" s="20" t="s">
        <v>16</v>
      </c>
      <c r="B50" s="20" t="s">
        <v>96</v>
      </c>
      <c r="C50" s="21">
        <v>1590000</v>
      </c>
      <c r="D50" s="21">
        <v>1590000</v>
      </c>
      <c r="E50" s="22">
        <v>1590000</v>
      </c>
    </row>
    <row r="51" spans="1:5" ht="63" x14ac:dyDescent="0.25">
      <c r="A51" s="18" t="s">
        <v>18</v>
      </c>
      <c r="B51" s="18" t="s">
        <v>19</v>
      </c>
      <c r="C51" s="19">
        <f t="shared" ref="C51" si="16">C52+C63</f>
        <v>3979000</v>
      </c>
      <c r="D51" s="19">
        <f t="shared" ref="D51:E51" si="17">D52+D63</f>
        <v>3982000</v>
      </c>
      <c r="E51" s="19">
        <f t="shared" si="17"/>
        <v>3985000</v>
      </c>
    </row>
    <row r="52" spans="1:5" ht="129.75" customHeight="1" x14ac:dyDescent="0.25">
      <c r="A52" s="20" t="s">
        <v>97</v>
      </c>
      <c r="B52" s="20" t="s">
        <v>98</v>
      </c>
      <c r="C52" s="21">
        <f t="shared" ref="C52" si="18">C53+C56+C59</f>
        <v>2539000</v>
      </c>
      <c r="D52" s="21">
        <f t="shared" ref="D52:E52" si="19">D53+D56+D59</f>
        <v>2542000</v>
      </c>
      <c r="E52" s="21">
        <f t="shared" si="19"/>
        <v>2545000</v>
      </c>
    </row>
    <row r="53" spans="1:5" ht="95.25" customHeight="1" x14ac:dyDescent="0.25">
      <c r="A53" s="20" t="s">
        <v>99</v>
      </c>
      <c r="B53" s="20" t="s">
        <v>100</v>
      </c>
      <c r="C53" s="21">
        <f t="shared" ref="C53:E53" si="20">SUM(C54)</f>
        <v>1000000</v>
      </c>
      <c r="D53" s="21">
        <f t="shared" si="20"/>
        <v>1000000</v>
      </c>
      <c r="E53" s="21">
        <f t="shared" si="20"/>
        <v>1000000</v>
      </c>
    </row>
    <row r="54" spans="1:5" ht="113.25" customHeight="1" x14ac:dyDescent="0.25">
      <c r="A54" s="20" t="s">
        <v>101</v>
      </c>
      <c r="B54" s="20" t="s">
        <v>102</v>
      </c>
      <c r="C54" s="21">
        <f>C55</f>
        <v>1000000</v>
      </c>
      <c r="D54" s="21">
        <f>D55</f>
        <v>1000000</v>
      </c>
      <c r="E54" s="22">
        <f>E55</f>
        <v>1000000</v>
      </c>
    </row>
    <row r="55" spans="1:5" ht="112.5" customHeight="1" x14ac:dyDescent="0.25">
      <c r="A55" s="20" t="s">
        <v>34</v>
      </c>
      <c r="B55" s="20" t="s">
        <v>102</v>
      </c>
      <c r="C55" s="21">
        <v>1000000</v>
      </c>
      <c r="D55" s="21">
        <v>1000000</v>
      </c>
      <c r="E55" s="22">
        <v>1000000</v>
      </c>
    </row>
    <row r="56" spans="1:5" ht="114" customHeight="1" x14ac:dyDescent="0.25">
      <c r="A56" s="20" t="s">
        <v>103</v>
      </c>
      <c r="B56" s="20" t="s">
        <v>104</v>
      </c>
      <c r="C56" s="21">
        <f t="shared" ref="C56:E56" si="21">SUM(C57)</f>
        <v>213600</v>
      </c>
      <c r="D56" s="21">
        <f t="shared" si="21"/>
        <v>213600</v>
      </c>
      <c r="E56" s="21">
        <f t="shared" si="21"/>
        <v>213600</v>
      </c>
    </row>
    <row r="57" spans="1:5" ht="113.25" customHeight="1" x14ac:dyDescent="0.25">
      <c r="A57" s="20" t="s">
        <v>105</v>
      </c>
      <c r="B57" s="20" t="s">
        <v>57</v>
      </c>
      <c r="C57" s="21">
        <f>C58</f>
        <v>213600</v>
      </c>
      <c r="D57" s="21">
        <f>D58</f>
        <v>213600</v>
      </c>
      <c r="E57" s="22">
        <f>E58</f>
        <v>213600</v>
      </c>
    </row>
    <row r="58" spans="1:5" ht="114" customHeight="1" x14ac:dyDescent="0.25">
      <c r="A58" s="20" t="s">
        <v>56</v>
      </c>
      <c r="B58" s="20" t="s">
        <v>57</v>
      </c>
      <c r="C58" s="21">
        <v>213600</v>
      </c>
      <c r="D58" s="21">
        <v>213600</v>
      </c>
      <c r="E58" s="22">
        <v>213600</v>
      </c>
    </row>
    <row r="59" spans="1:5" ht="114.75" customHeight="1" x14ac:dyDescent="0.25">
      <c r="A59" s="20" t="s">
        <v>106</v>
      </c>
      <c r="B59" s="20" t="s">
        <v>107</v>
      </c>
      <c r="C59" s="21">
        <f t="shared" ref="C59:E59" si="22">SUM(C60)</f>
        <v>1325400</v>
      </c>
      <c r="D59" s="21">
        <f t="shared" si="22"/>
        <v>1328400</v>
      </c>
      <c r="E59" s="21">
        <f t="shared" si="22"/>
        <v>1331400</v>
      </c>
    </row>
    <row r="60" spans="1:5" ht="97.5" customHeight="1" x14ac:dyDescent="0.25">
      <c r="A60" s="20" t="s">
        <v>108</v>
      </c>
      <c r="B60" s="20" t="s">
        <v>109</v>
      </c>
      <c r="C60" s="21">
        <f t="shared" ref="C60" si="23">C61+C62</f>
        <v>1325400</v>
      </c>
      <c r="D60" s="21">
        <f t="shared" ref="D60:E60" si="24">D61+D62</f>
        <v>1328400</v>
      </c>
      <c r="E60" s="21">
        <f t="shared" si="24"/>
        <v>1331400</v>
      </c>
    </row>
    <row r="61" spans="1:5" ht="94.5" customHeight="1" x14ac:dyDescent="0.25">
      <c r="A61" s="20" t="s">
        <v>32</v>
      </c>
      <c r="B61" s="20" t="s">
        <v>109</v>
      </c>
      <c r="C61" s="21">
        <v>1172400</v>
      </c>
      <c r="D61" s="21">
        <v>1172400</v>
      </c>
      <c r="E61" s="22">
        <v>1172400</v>
      </c>
    </row>
    <row r="62" spans="1:5" ht="96" customHeight="1" x14ac:dyDescent="0.25">
      <c r="A62" s="20" t="s">
        <v>183</v>
      </c>
      <c r="B62" s="20" t="s">
        <v>109</v>
      </c>
      <c r="C62" s="21">
        <v>153000</v>
      </c>
      <c r="D62" s="21">
        <v>156000</v>
      </c>
      <c r="E62" s="22">
        <v>159000</v>
      </c>
    </row>
    <row r="63" spans="1:5" ht="113.25" customHeight="1" x14ac:dyDescent="0.25">
      <c r="A63" s="20" t="s">
        <v>110</v>
      </c>
      <c r="B63" s="20" t="s">
        <v>111</v>
      </c>
      <c r="C63" s="21">
        <f t="shared" ref="C63:E63" si="25">SUM(C64)</f>
        <v>1440000</v>
      </c>
      <c r="D63" s="21">
        <f t="shared" si="25"/>
        <v>1440000</v>
      </c>
      <c r="E63" s="21">
        <f t="shared" si="25"/>
        <v>1440000</v>
      </c>
    </row>
    <row r="64" spans="1:5" ht="114" customHeight="1" x14ac:dyDescent="0.25">
      <c r="A64" s="20" t="s">
        <v>113</v>
      </c>
      <c r="B64" s="20" t="s">
        <v>114</v>
      </c>
      <c r="C64" s="21">
        <f t="shared" ref="C64:E64" si="26">SUM(C65)</f>
        <v>1440000</v>
      </c>
      <c r="D64" s="21">
        <f t="shared" si="26"/>
        <v>1440000</v>
      </c>
      <c r="E64" s="21">
        <f t="shared" si="26"/>
        <v>1440000</v>
      </c>
    </row>
    <row r="65" spans="1:5" ht="113.25" customHeight="1" x14ac:dyDescent="0.25">
      <c r="A65" s="20" t="s">
        <v>112</v>
      </c>
      <c r="B65" s="20" t="s">
        <v>115</v>
      </c>
      <c r="C65" s="21">
        <f t="shared" ref="C65:E65" si="27">SUM(C66)</f>
        <v>1440000</v>
      </c>
      <c r="D65" s="21">
        <f t="shared" si="27"/>
        <v>1440000</v>
      </c>
      <c r="E65" s="21">
        <f t="shared" si="27"/>
        <v>1440000</v>
      </c>
    </row>
    <row r="66" spans="1:5" ht="112.5" customHeight="1" x14ac:dyDescent="0.25">
      <c r="A66" s="20" t="s">
        <v>33</v>
      </c>
      <c r="B66" s="20" t="s">
        <v>115</v>
      </c>
      <c r="C66" s="21">
        <v>1440000</v>
      </c>
      <c r="D66" s="21">
        <v>1440000</v>
      </c>
      <c r="E66" s="22">
        <v>1440000</v>
      </c>
    </row>
    <row r="67" spans="1:5" ht="50.25" customHeight="1" x14ac:dyDescent="0.25">
      <c r="A67" s="23" t="s">
        <v>31</v>
      </c>
      <c r="B67" s="23" t="s">
        <v>147</v>
      </c>
      <c r="C67" s="19">
        <f t="shared" ref="C67" si="28">SUM(C68+C73)</f>
        <v>2964440.92</v>
      </c>
      <c r="D67" s="19">
        <f t="shared" ref="D67:E67" si="29">SUM(D68+D73)</f>
        <v>2149615</v>
      </c>
      <c r="E67" s="19">
        <f t="shared" si="29"/>
        <v>2125000</v>
      </c>
    </row>
    <row r="68" spans="1:5" ht="18" customHeight="1" x14ac:dyDescent="0.25">
      <c r="A68" s="24" t="s">
        <v>116</v>
      </c>
      <c r="B68" s="24" t="s">
        <v>117</v>
      </c>
      <c r="C68" s="21">
        <f t="shared" ref="C68:E68" si="30">SUM(C69)</f>
        <v>337000</v>
      </c>
      <c r="D68" s="21">
        <f t="shared" si="30"/>
        <v>339000</v>
      </c>
      <c r="E68" s="21">
        <f t="shared" si="30"/>
        <v>341000</v>
      </c>
    </row>
    <row r="69" spans="1:5" ht="32.25" customHeight="1" x14ac:dyDescent="0.25">
      <c r="A69" s="24" t="s">
        <v>118</v>
      </c>
      <c r="B69" s="24" t="s">
        <v>119</v>
      </c>
      <c r="C69" s="21">
        <f t="shared" ref="C69:E69" si="31">SUM(C70)</f>
        <v>337000</v>
      </c>
      <c r="D69" s="21">
        <f t="shared" si="31"/>
        <v>339000</v>
      </c>
      <c r="E69" s="21">
        <f t="shared" si="31"/>
        <v>341000</v>
      </c>
    </row>
    <row r="70" spans="1:5" ht="49.5" customHeight="1" x14ac:dyDescent="0.25">
      <c r="A70" s="24" t="s">
        <v>121</v>
      </c>
      <c r="B70" s="24" t="s">
        <v>120</v>
      </c>
      <c r="C70" s="21">
        <f t="shared" ref="C70" si="32">SUM(C71+C72)</f>
        <v>337000</v>
      </c>
      <c r="D70" s="21">
        <f t="shared" ref="D70:E70" si="33">SUM(D71+D72)</f>
        <v>339000</v>
      </c>
      <c r="E70" s="21">
        <f t="shared" si="33"/>
        <v>341000</v>
      </c>
    </row>
    <row r="71" spans="1:5" ht="63" x14ac:dyDescent="0.25">
      <c r="A71" s="24" t="s">
        <v>184</v>
      </c>
      <c r="B71" s="24" t="s">
        <v>43</v>
      </c>
      <c r="C71" s="21">
        <v>307000</v>
      </c>
      <c r="D71" s="21">
        <v>309000</v>
      </c>
      <c r="E71" s="22">
        <v>311000</v>
      </c>
    </row>
    <row r="72" spans="1:5" ht="66" customHeight="1" x14ac:dyDescent="0.25">
      <c r="A72" s="24" t="s">
        <v>41</v>
      </c>
      <c r="B72" s="24" t="s">
        <v>42</v>
      </c>
      <c r="C72" s="21">
        <v>30000</v>
      </c>
      <c r="D72" s="21">
        <v>30000</v>
      </c>
      <c r="E72" s="22">
        <v>30000</v>
      </c>
    </row>
    <row r="73" spans="1:5" ht="22.5" customHeight="1" x14ac:dyDescent="0.25">
      <c r="A73" s="24" t="s">
        <v>122</v>
      </c>
      <c r="B73" s="24" t="s">
        <v>123</v>
      </c>
      <c r="C73" s="21">
        <f>C74+C77</f>
        <v>2627440.92</v>
      </c>
      <c r="D73" s="21">
        <f t="shared" ref="D73:E73" si="34">D74+D77</f>
        <v>1810615</v>
      </c>
      <c r="E73" s="21">
        <f t="shared" si="34"/>
        <v>1784000</v>
      </c>
    </row>
    <row r="74" spans="1:5" ht="48.75" customHeight="1" x14ac:dyDescent="0.25">
      <c r="A74" s="24" t="s">
        <v>124</v>
      </c>
      <c r="B74" s="24" t="s">
        <v>125</v>
      </c>
      <c r="C74" s="21">
        <f t="shared" ref="C74:E74" si="35">SUM(C75)</f>
        <v>520000</v>
      </c>
      <c r="D74" s="21">
        <f t="shared" si="35"/>
        <v>525000</v>
      </c>
      <c r="E74" s="21">
        <f t="shared" si="35"/>
        <v>530000</v>
      </c>
    </row>
    <row r="75" spans="1:5" ht="50.25" customHeight="1" x14ac:dyDescent="0.25">
      <c r="A75" s="24" t="s">
        <v>126</v>
      </c>
      <c r="B75" s="24" t="s">
        <v>44</v>
      </c>
      <c r="C75" s="21">
        <f t="shared" ref="C75:E75" si="36">SUM(C76)</f>
        <v>520000</v>
      </c>
      <c r="D75" s="21">
        <f t="shared" si="36"/>
        <v>525000</v>
      </c>
      <c r="E75" s="21">
        <f t="shared" si="36"/>
        <v>530000</v>
      </c>
    </row>
    <row r="76" spans="1:5" ht="48" customHeight="1" x14ac:dyDescent="0.25">
      <c r="A76" s="24" t="s">
        <v>185</v>
      </c>
      <c r="B76" s="24" t="s">
        <v>44</v>
      </c>
      <c r="C76" s="21">
        <v>520000</v>
      </c>
      <c r="D76" s="21">
        <v>525000</v>
      </c>
      <c r="E76" s="22">
        <v>530000</v>
      </c>
    </row>
    <row r="77" spans="1:5" ht="47.25" x14ac:dyDescent="0.25">
      <c r="A77" s="24" t="s">
        <v>38</v>
      </c>
      <c r="B77" s="24" t="s">
        <v>39</v>
      </c>
      <c r="C77" s="21">
        <f>1254000+17247389.32+38825-16432773.4</f>
        <v>2107440.92</v>
      </c>
      <c r="D77" s="21">
        <f>1254000+31615</f>
        <v>1285615</v>
      </c>
      <c r="E77" s="22">
        <f>1254000</f>
        <v>1254000</v>
      </c>
    </row>
    <row r="78" spans="1:5" ht="47.25" x14ac:dyDescent="0.25">
      <c r="A78" s="18" t="s">
        <v>20</v>
      </c>
      <c r="B78" s="18" t="s">
        <v>21</v>
      </c>
      <c r="C78" s="19">
        <f>SUM(C79+C83)</f>
        <v>514999.94</v>
      </c>
      <c r="D78" s="19">
        <f>SUM(D79+D83)</f>
        <v>514999.94</v>
      </c>
      <c r="E78" s="19">
        <f>SUM(E79+E83)</f>
        <v>514999.94</v>
      </c>
    </row>
    <row r="79" spans="1:5" ht="114" customHeight="1" x14ac:dyDescent="0.25">
      <c r="A79" s="20" t="s">
        <v>127</v>
      </c>
      <c r="B79" s="20" t="s">
        <v>128</v>
      </c>
      <c r="C79" s="21">
        <f t="shared" ref="C79:E81" si="37">C80</f>
        <v>314999.94</v>
      </c>
      <c r="D79" s="21">
        <f t="shared" si="37"/>
        <v>314999.94</v>
      </c>
      <c r="E79" s="22">
        <f t="shared" si="37"/>
        <v>314999.94</v>
      </c>
    </row>
    <row r="80" spans="1:5" ht="142.5" customHeight="1" x14ac:dyDescent="0.25">
      <c r="A80" s="20" t="s">
        <v>148</v>
      </c>
      <c r="B80" s="20" t="s">
        <v>149</v>
      </c>
      <c r="C80" s="21">
        <f t="shared" si="37"/>
        <v>314999.94</v>
      </c>
      <c r="D80" s="21">
        <f t="shared" si="37"/>
        <v>314999.94</v>
      </c>
      <c r="E80" s="22">
        <f t="shared" si="37"/>
        <v>314999.94</v>
      </c>
    </row>
    <row r="81" spans="1:6" ht="129" customHeight="1" x14ac:dyDescent="0.25">
      <c r="A81" s="20" t="s">
        <v>150</v>
      </c>
      <c r="B81" s="20" t="s">
        <v>151</v>
      </c>
      <c r="C81" s="21">
        <f t="shared" si="37"/>
        <v>314999.94</v>
      </c>
      <c r="D81" s="21">
        <f t="shared" si="37"/>
        <v>314999.94</v>
      </c>
      <c r="E81" s="22">
        <f t="shared" si="37"/>
        <v>314999.94</v>
      </c>
    </row>
    <row r="82" spans="1:6" ht="129" customHeight="1" x14ac:dyDescent="0.25">
      <c r="A82" s="20" t="s">
        <v>152</v>
      </c>
      <c r="B82" s="20" t="s">
        <v>151</v>
      </c>
      <c r="C82" s="21">
        <v>314999.94</v>
      </c>
      <c r="D82" s="21">
        <v>314999.94</v>
      </c>
      <c r="E82" s="21">
        <v>314999.94</v>
      </c>
    </row>
    <row r="83" spans="1:6" ht="48.75" customHeight="1" x14ac:dyDescent="0.25">
      <c r="A83" s="20" t="s">
        <v>129</v>
      </c>
      <c r="B83" s="20" t="s">
        <v>130</v>
      </c>
      <c r="C83" s="21">
        <f t="shared" ref="C83:E83" si="38">SUM(C84)</f>
        <v>200000</v>
      </c>
      <c r="D83" s="21">
        <f t="shared" si="38"/>
        <v>200000</v>
      </c>
      <c r="E83" s="21">
        <f t="shared" si="38"/>
        <v>200000</v>
      </c>
    </row>
    <row r="84" spans="1:6" ht="48.75" customHeight="1" x14ac:dyDescent="0.25">
      <c r="A84" s="20" t="s">
        <v>131</v>
      </c>
      <c r="B84" s="20" t="s">
        <v>132</v>
      </c>
      <c r="C84" s="21">
        <f t="shared" ref="C84:E84" si="39">SUM(C85)</f>
        <v>200000</v>
      </c>
      <c r="D84" s="21">
        <f t="shared" si="39"/>
        <v>200000</v>
      </c>
      <c r="E84" s="21">
        <f t="shared" si="39"/>
        <v>200000</v>
      </c>
    </row>
    <row r="85" spans="1:6" ht="66.75" customHeight="1" x14ac:dyDescent="0.25">
      <c r="A85" s="20" t="s">
        <v>133</v>
      </c>
      <c r="B85" s="20" t="s">
        <v>134</v>
      </c>
      <c r="C85" s="21">
        <f t="shared" ref="C85:E85" si="40">SUM(C86)</f>
        <v>200000</v>
      </c>
      <c r="D85" s="21">
        <f t="shared" si="40"/>
        <v>200000</v>
      </c>
      <c r="E85" s="21">
        <f t="shared" si="40"/>
        <v>200000</v>
      </c>
    </row>
    <row r="86" spans="1:6" ht="63" x14ac:dyDescent="0.25">
      <c r="A86" s="20" t="s">
        <v>35</v>
      </c>
      <c r="B86" s="20" t="s">
        <v>22</v>
      </c>
      <c r="C86" s="21">
        <v>200000</v>
      </c>
      <c r="D86" s="21">
        <v>200000</v>
      </c>
      <c r="E86" s="22">
        <v>200000</v>
      </c>
    </row>
    <row r="87" spans="1:6" ht="15.75" x14ac:dyDescent="0.25">
      <c r="A87" s="18" t="s">
        <v>23</v>
      </c>
      <c r="B87" s="18" t="s">
        <v>24</v>
      </c>
      <c r="C87" s="19">
        <f>C88+C119</f>
        <v>124664191.97000001</v>
      </c>
      <c r="D87" s="19">
        <f t="shared" ref="D87:E87" si="41">D88</f>
        <v>56561183.36999999</v>
      </c>
      <c r="E87" s="19">
        <f t="shared" si="41"/>
        <v>53588988.509999998</v>
      </c>
    </row>
    <row r="88" spans="1:6" ht="47.25" x14ac:dyDescent="0.25">
      <c r="A88" s="18" t="s">
        <v>25</v>
      </c>
      <c r="B88" s="18" t="s">
        <v>26</v>
      </c>
      <c r="C88" s="21">
        <f>C89+C96+C111</f>
        <v>126393233.97000001</v>
      </c>
      <c r="D88" s="21">
        <f>D89+D96+D111+D115</f>
        <v>56561183.36999999</v>
      </c>
      <c r="E88" s="21">
        <f>E89+E96+E111+E115</f>
        <v>53588988.509999998</v>
      </c>
    </row>
    <row r="89" spans="1:6" ht="31.5" x14ac:dyDescent="0.25">
      <c r="A89" s="18" t="s">
        <v>51</v>
      </c>
      <c r="B89" s="18" t="s">
        <v>36</v>
      </c>
      <c r="C89" s="19">
        <f t="shared" ref="C89:E89" si="42">SUM(C90+C93)</f>
        <v>37269335.810000002</v>
      </c>
      <c r="D89" s="19">
        <f t="shared" si="42"/>
        <v>13650000</v>
      </c>
      <c r="E89" s="19">
        <f t="shared" si="42"/>
        <v>16998400</v>
      </c>
    </row>
    <row r="90" spans="1:6" ht="34.5" customHeight="1" x14ac:dyDescent="0.25">
      <c r="A90" s="20" t="s">
        <v>140</v>
      </c>
      <c r="B90" s="20" t="s">
        <v>141</v>
      </c>
      <c r="C90" s="21">
        <f t="shared" ref="C90:E90" si="43">SUM(C91)</f>
        <v>18016700</v>
      </c>
      <c r="D90" s="21">
        <f t="shared" si="43"/>
        <v>13650000</v>
      </c>
      <c r="E90" s="21">
        <f t="shared" si="43"/>
        <v>16998400</v>
      </c>
    </row>
    <row r="91" spans="1:6" ht="49.5" customHeight="1" x14ac:dyDescent="0.25">
      <c r="A91" s="20" t="s">
        <v>135</v>
      </c>
      <c r="B91" s="20" t="s">
        <v>136</v>
      </c>
      <c r="C91" s="21">
        <f t="shared" ref="C91:E91" si="44">SUM(C92)</f>
        <v>18016700</v>
      </c>
      <c r="D91" s="21">
        <f t="shared" si="44"/>
        <v>13650000</v>
      </c>
      <c r="E91" s="21">
        <f t="shared" si="44"/>
        <v>16998400</v>
      </c>
    </row>
    <row r="92" spans="1:6" ht="47.25" x14ac:dyDescent="0.25">
      <c r="A92" s="20" t="s">
        <v>45</v>
      </c>
      <c r="B92" s="20" t="s">
        <v>59</v>
      </c>
      <c r="C92" s="21">
        <v>18016700</v>
      </c>
      <c r="D92" s="21">
        <v>13650000</v>
      </c>
      <c r="E92" s="22">
        <v>16998400</v>
      </c>
    </row>
    <row r="93" spans="1:6" ht="32.25" customHeight="1" x14ac:dyDescent="0.25">
      <c r="A93" s="20" t="s">
        <v>137</v>
      </c>
      <c r="B93" s="20" t="s">
        <v>138</v>
      </c>
      <c r="C93" s="21">
        <f>C94</f>
        <v>19252635.809999999</v>
      </c>
      <c r="D93" s="21">
        <f t="shared" ref="D93:E93" si="45">D94</f>
        <v>0</v>
      </c>
      <c r="E93" s="21">
        <f t="shared" si="45"/>
        <v>0</v>
      </c>
    </row>
    <row r="94" spans="1:6" ht="50.25" customHeight="1" x14ac:dyDescent="0.25">
      <c r="A94" s="20" t="s">
        <v>139</v>
      </c>
      <c r="B94" s="20" t="s">
        <v>40</v>
      </c>
      <c r="C94" s="21">
        <f>SUM(C95)</f>
        <v>19252635.809999999</v>
      </c>
      <c r="D94" s="21">
        <f t="shared" ref="D94:E94" si="46">SUM(D95)</f>
        <v>0</v>
      </c>
      <c r="E94" s="21">
        <f t="shared" si="46"/>
        <v>0</v>
      </c>
    </row>
    <row r="95" spans="1:6" ht="47.25" customHeight="1" x14ac:dyDescent="0.25">
      <c r="A95" s="20" t="s">
        <v>46</v>
      </c>
      <c r="B95" s="20" t="s">
        <v>40</v>
      </c>
      <c r="C95" s="21">
        <f>19199735.81+52900</f>
        <v>19252635.809999999</v>
      </c>
      <c r="D95" s="21">
        <v>0</v>
      </c>
      <c r="E95" s="22">
        <v>0</v>
      </c>
    </row>
    <row r="96" spans="1:6" ht="47.25" x14ac:dyDescent="0.25">
      <c r="A96" s="18" t="s">
        <v>47</v>
      </c>
      <c r="B96" s="18" t="s">
        <v>27</v>
      </c>
      <c r="C96" s="19">
        <f>C97+C103+C108+C106+C100</f>
        <v>88086648.160000011</v>
      </c>
      <c r="D96" s="19">
        <f>D97+D103+D108+D106+D100</f>
        <v>20277377.379999999</v>
      </c>
      <c r="E96" s="19">
        <f>E97+E103+E108+E106+E100</f>
        <v>20041874.5</v>
      </c>
      <c r="F96" s="2"/>
    </row>
    <row r="97" spans="1:6" ht="80.25" customHeight="1" x14ac:dyDescent="0.25">
      <c r="A97" s="20" t="s">
        <v>165</v>
      </c>
      <c r="B97" s="20" t="s">
        <v>167</v>
      </c>
      <c r="C97" s="21">
        <f t="shared" ref="C97:E98" si="47">C98</f>
        <v>19142706.559999999</v>
      </c>
      <c r="D97" s="21">
        <f t="shared" si="47"/>
        <v>19142706.559999999</v>
      </c>
      <c r="E97" s="25">
        <f t="shared" si="47"/>
        <v>18905293</v>
      </c>
      <c r="F97" s="2"/>
    </row>
    <row r="98" spans="1:6" ht="96" customHeight="1" x14ac:dyDescent="0.25">
      <c r="A98" s="20" t="s">
        <v>166</v>
      </c>
      <c r="B98" s="20" t="s">
        <v>164</v>
      </c>
      <c r="C98" s="21">
        <f t="shared" si="47"/>
        <v>19142706.559999999</v>
      </c>
      <c r="D98" s="26">
        <f t="shared" si="47"/>
        <v>19142706.559999999</v>
      </c>
      <c r="E98" s="27">
        <f t="shared" si="47"/>
        <v>18905293</v>
      </c>
      <c r="F98" s="2"/>
    </row>
    <row r="99" spans="1:6" ht="96.75" customHeight="1" x14ac:dyDescent="0.25">
      <c r="A99" s="20" t="s">
        <v>163</v>
      </c>
      <c r="B99" s="20" t="s">
        <v>164</v>
      </c>
      <c r="C99" s="21">
        <v>19142706.559999999</v>
      </c>
      <c r="D99" s="26">
        <v>19142706.559999999</v>
      </c>
      <c r="E99" s="27">
        <v>18905293</v>
      </c>
    </row>
    <row r="100" spans="1:6" ht="96.75" customHeight="1" x14ac:dyDescent="0.25">
      <c r="A100" s="20" t="s">
        <v>203</v>
      </c>
      <c r="B100" s="20" t="s">
        <v>204</v>
      </c>
      <c r="C100" s="21">
        <f>C101</f>
        <v>4912490.1500000004</v>
      </c>
      <c r="D100" s="26">
        <v>0</v>
      </c>
      <c r="E100" s="27">
        <v>0</v>
      </c>
    </row>
    <row r="101" spans="1:6" ht="100.5" customHeight="1" x14ac:dyDescent="0.25">
      <c r="A101" s="20" t="s">
        <v>205</v>
      </c>
      <c r="B101" s="20" t="s">
        <v>202</v>
      </c>
      <c r="C101" s="21">
        <f>C102</f>
        <v>4912490.1500000004</v>
      </c>
      <c r="D101" s="26">
        <v>0</v>
      </c>
      <c r="E101" s="27">
        <v>0</v>
      </c>
    </row>
    <row r="102" spans="1:6" ht="105" customHeight="1" x14ac:dyDescent="0.25">
      <c r="A102" s="20" t="s">
        <v>201</v>
      </c>
      <c r="B102" s="20" t="s">
        <v>202</v>
      </c>
      <c r="C102" s="21">
        <v>4912490.1500000004</v>
      </c>
      <c r="D102" s="26">
        <v>0</v>
      </c>
      <c r="E102" s="27">
        <v>0</v>
      </c>
    </row>
    <row r="103" spans="1:6" ht="31.5" customHeight="1" x14ac:dyDescent="0.25">
      <c r="A103" s="20" t="s">
        <v>162</v>
      </c>
      <c r="B103" s="28" t="s">
        <v>161</v>
      </c>
      <c r="C103" s="21">
        <f t="shared" ref="C103:E104" si="48">C104</f>
        <v>59255.32</v>
      </c>
      <c r="D103" s="21">
        <f t="shared" si="48"/>
        <v>58824.82</v>
      </c>
      <c r="E103" s="21">
        <f t="shared" si="48"/>
        <v>60735.5</v>
      </c>
    </row>
    <row r="104" spans="1:6" ht="34.5" customHeight="1" x14ac:dyDescent="0.25">
      <c r="A104" s="20" t="s">
        <v>158</v>
      </c>
      <c r="B104" s="28" t="s">
        <v>159</v>
      </c>
      <c r="C104" s="21">
        <f t="shared" si="48"/>
        <v>59255.32</v>
      </c>
      <c r="D104" s="21">
        <f t="shared" si="48"/>
        <v>58824.82</v>
      </c>
      <c r="E104" s="21">
        <f t="shared" si="48"/>
        <v>60735.5</v>
      </c>
    </row>
    <row r="105" spans="1:6" ht="32.25" customHeight="1" x14ac:dyDescent="0.25">
      <c r="A105" s="20" t="s">
        <v>160</v>
      </c>
      <c r="B105" s="28" t="s">
        <v>159</v>
      </c>
      <c r="C105" s="21">
        <v>59255.32</v>
      </c>
      <c r="D105" s="21">
        <v>58824.82</v>
      </c>
      <c r="E105" s="22">
        <v>60735.5</v>
      </c>
    </row>
    <row r="106" spans="1:6" ht="32.25" customHeight="1" x14ac:dyDescent="0.25">
      <c r="A106" s="20" t="s">
        <v>195</v>
      </c>
      <c r="B106" s="28" t="s">
        <v>194</v>
      </c>
      <c r="C106" s="21">
        <f>C107</f>
        <v>4000000</v>
      </c>
      <c r="D106" s="21"/>
      <c r="E106" s="22"/>
    </row>
    <row r="107" spans="1:6" ht="32.25" customHeight="1" x14ac:dyDescent="0.25">
      <c r="A107" s="20" t="s">
        <v>192</v>
      </c>
      <c r="B107" s="28" t="s">
        <v>193</v>
      </c>
      <c r="C107" s="21">
        <v>4000000</v>
      </c>
      <c r="D107" s="21"/>
      <c r="E107" s="22"/>
    </row>
    <row r="108" spans="1:6" ht="18" customHeight="1" x14ac:dyDescent="0.25">
      <c r="A108" s="20" t="s">
        <v>58</v>
      </c>
      <c r="B108" s="20" t="s">
        <v>28</v>
      </c>
      <c r="C108" s="21">
        <f t="shared" ref="C108:E109" si="49">C109</f>
        <v>59972196.130000003</v>
      </c>
      <c r="D108" s="21">
        <f t="shared" si="49"/>
        <v>1075846</v>
      </c>
      <c r="E108" s="22">
        <f t="shared" si="49"/>
        <v>1075846</v>
      </c>
    </row>
    <row r="109" spans="1:6" ht="31.5" customHeight="1" x14ac:dyDescent="0.25">
      <c r="A109" s="20" t="s">
        <v>142</v>
      </c>
      <c r="B109" s="20" t="s">
        <v>143</v>
      </c>
      <c r="C109" s="21">
        <f t="shared" si="49"/>
        <v>59972196.130000003</v>
      </c>
      <c r="D109" s="21">
        <f t="shared" si="49"/>
        <v>1075846</v>
      </c>
      <c r="E109" s="22">
        <f t="shared" si="49"/>
        <v>1075846</v>
      </c>
    </row>
    <row r="110" spans="1:6" ht="31.5" x14ac:dyDescent="0.25">
      <c r="A110" s="20" t="s">
        <v>49</v>
      </c>
      <c r="B110" s="20" t="s">
        <v>29</v>
      </c>
      <c r="C110" s="21">
        <f>1075846+2000000+998506.27+997843.86+54900000</f>
        <v>59972196.130000003</v>
      </c>
      <c r="D110" s="21">
        <f>1075846</f>
        <v>1075846</v>
      </c>
      <c r="E110" s="22">
        <f>1075846</f>
        <v>1075846</v>
      </c>
    </row>
    <row r="111" spans="1:6" ht="31.5" x14ac:dyDescent="0.25">
      <c r="A111" s="18" t="s">
        <v>48</v>
      </c>
      <c r="B111" s="18" t="s">
        <v>37</v>
      </c>
      <c r="C111" s="19">
        <f>C112</f>
        <v>1037250</v>
      </c>
      <c r="D111" s="19">
        <f>D112</f>
        <v>1140830</v>
      </c>
      <c r="E111" s="19">
        <f>E112</f>
        <v>1246140</v>
      </c>
    </row>
    <row r="112" spans="1:6" ht="63" x14ac:dyDescent="0.25">
      <c r="A112" s="20" t="s">
        <v>144</v>
      </c>
      <c r="B112" s="29" t="s">
        <v>157</v>
      </c>
      <c r="C112" s="21">
        <f t="shared" ref="C112:E113" si="50">C113</f>
        <v>1037250</v>
      </c>
      <c r="D112" s="21">
        <f t="shared" si="50"/>
        <v>1140830</v>
      </c>
      <c r="E112" s="21">
        <f t="shared" si="50"/>
        <v>1246140</v>
      </c>
    </row>
    <row r="113" spans="1:5" ht="66" customHeight="1" x14ac:dyDescent="0.25">
      <c r="A113" s="20" t="s">
        <v>145</v>
      </c>
      <c r="B113" s="29" t="s">
        <v>156</v>
      </c>
      <c r="C113" s="21">
        <f t="shared" si="50"/>
        <v>1037250</v>
      </c>
      <c r="D113" s="21">
        <f t="shared" si="50"/>
        <v>1140830</v>
      </c>
      <c r="E113" s="21">
        <f t="shared" si="50"/>
        <v>1246140</v>
      </c>
    </row>
    <row r="114" spans="1:5" ht="65.25" customHeight="1" x14ac:dyDescent="0.25">
      <c r="A114" s="20" t="s">
        <v>50</v>
      </c>
      <c r="B114" s="29" t="s">
        <v>156</v>
      </c>
      <c r="C114" s="21">
        <v>1037250</v>
      </c>
      <c r="D114" s="21">
        <v>1140830</v>
      </c>
      <c r="E114" s="22">
        <v>1246140</v>
      </c>
    </row>
    <row r="115" spans="1:5" ht="39" customHeight="1" x14ac:dyDescent="0.25">
      <c r="A115" s="18" t="s">
        <v>206</v>
      </c>
      <c r="B115" s="30" t="s">
        <v>207</v>
      </c>
      <c r="C115" s="19">
        <f>C116</f>
        <v>0</v>
      </c>
      <c r="D115" s="19">
        <f t="shared" ref="D115:E117" si="51">D116</f>
        <v>21492975.989999998</v>
      </c>
      <c r="E115" s="19">
        <f t="shared" si="51"/>
        <v>15302574.01</v>
      </c>
    </row>
    <row r="116" spans="1:5" ht="39.75" customHeight="1" x14ac:dyDescent="0.25">
      <c r="A116" s="20" t="s">
        <v>208</v>
      </c>
      <c r="B116" s="29" t="s">
        <v>209</v>
      </c>
      <c r="C116" s="21">
        <f>C117</f>
        <v>0</v>
      </c>
      <c r="D116" s="21">
        <f t="shared" si="51"/>
        <v>21492975.989999998</v>
      </c>
      <c r="E116" s="21">
        <f t="shared" si="51"/>
        <v>15302574.01</v>
      </c>
    </row>
    <row r="117" spans="1:5" ht="39.75" customHeight="1" x14ac:dyDescent="0.25">
      <c r="A117" s="20" t="s">
        <v>210</v>
      </c>
      <c r="B117" s="29" t="s">
        <v>211</v>
      </c>
      <c r="C117" s="21">
        <f>C118</f>
        <v>0</v>
      </c>
      <c r="D117" s="21">
        <f t="shared" si="51"/>
        <v>21492975.989999998</v>
      </c>
      <c r="E117" s="21">
        <f t="shared" si="51"/>
        <v>15302574.01</v>
      </c>
    </row>
    <row r="118" spans="1:5" ht="65.25" customHeight="1" x14ac:dyDescent="0.25">
      <c r="A118" s="20" t="s">
        <v>212</v>
      </c>
      <c r="B118" s="29" t="s">
        <v>211</v>
      </c>
      <c r="C118" s="21">
        <v>0</v>
      </c>
      <c r="D118" s="21">
        <v>21492975.989999998</v>
      </c>
      <c r="E118" s="22">
        <v>15302574.01</v>
      </c>
    </row>
    <row r="119" spans="1:5" ht="81" customHeight="1" x14ac:dyDescent="0.25">
      <c r="A119" s="18" t="s">
        <v>196</v>
      </c>
      <c r="B119" s="30" t="s">
        <v>197</v>
      </c>
      <c r="C119" s="19">
        <f>C120</f>
        <v>-1729042</v>
      </c>
      <c r="D119" s="21"/>
      <c r="E119" s="22"/>
    </row>
    <row r="120" spans="1:5" ht="65.25" customHeight="1" x14ac:dyDescent="0.25">
      <c r="A120" s="20" t="s">
        <v>198</v>
      </c>
      <c r="B120" s="29" t="s">
        <v>199</v>
      </c>
      <c r="C120" s="21">
        <f>C121</f>
        <v>-1729042</v>
      </c>
      <c r="D120" s="21"/>
      <c r="E120" s="22"/>
    </row>
    <row r="121" spans="1:5" ht="74.25" customHeight="1" x14ac:dyDescent="0.25">
      <c r="A121" s="20" t="s">
        <v>200</v>
      </c>
      <c r="B121" s="29" t="s">
        <v>199</v>
      </c>
      <c r="C121" s="21">
        <v>-1729042</v>
      </c>
      <c r="D121" s="21"/>
      <c r="E121" s="22"/>
    </row>
    <row r="122" spans="1:5" ht="15.75" x14ac:dyDescent="0.25">
      <c r="A122" s="31" t="s">
        <v>30</v>
      </c>
      <c r="B122" s="32"/>
      <c r="C122" s="19">
        <f>SUM(C6+C87)</f>
        <v>237190432.83000001</v>
      </c>
      <c r="D122" s="19">
        <f>SUM(D6+D87)</f>
        <v>174377158.31</v>
      </c>
      <c r="E122" s="19">
        <f>SUM(E6+E87)</f>
        <v>178039488.44999999</v>
      </c>
    </row>
  </sheetData>
  <mergeCells count="5">
    <mergeCell ref="C1:E1"/>
    <mergeCell ref="A2:E2"/>
    <mergeCell ref="A122:B122"/>
    <mergeCell ref="A4:E4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2024-07-29T07:43:02Z</dcterms:modified>
</cp:coreProperties>
</file>